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BDAA3D61-0C25-441A-A10E-573D9ACE1B57}" xr6:coauthVersionLast="47" xr6:coauthVersionMax="47" xr10:uidLastSave="{00000000-0000-0000-0000-000000000000}"/>
  <bookViews>
    <workbookView xWindow="-120" yWindow="-120" windowWidth="20730" windowHeight="11040" tabRatio="830" activeTab="4" xr2:uid="{00473EA7-88E8-491B-B800-433EC08ABE0C}"/>
  </bookViews>
  <sheets>
    <sheet name="Resumen región 14" sheetId="15" r:id="rId1"/>
    <sheet name="HIGHTECH INGENIERIA" sheetId="6" r:id="rId2"/>
    <sheet name="UT FOMENTO CASANARE " sheetId="17" r:id="rId3"/>
    <sheet name="CABLECENTRO - UC 8" sheetId="18" r:id="rId4"/>
    <sheet name="COMUNICAMOS + TELECO" sheetId="19" r:id="rId5"/>
    <sheet name="Variables" sheetId="2"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19" l="1"/>
  <c r="B30" i="15"/>
  <c r="B29" i="15"/>
  <c r="B28" i="15"/>
  <c r="H27" i="15"/>
  <c r="B27" i="15"/>
  <c r="E58" i="19"/>
  <c r="H30" i="15" s="1"/>
  <c r="B68" i="19" l="1"/>
  <c r="E68" i="19" s="1"/>
  <c r="J30" i="15" s="1"/>
  <c r="F49" i="19"/>
  <c r="G49" i="19" s="1"/>
  <c r="G30" i="15" s="1"/>
  <c r="K30" i="15" s="1"/>
  <c r="D37" i="19"/>
  <c r="C37" i="19"/>
  <c r="E64" i="19"/>
  <c r="E30" i="15"/>
  <c r="C44" i="19"/>
  <c r="B16" i="19" s="1"/>
  <c r="D30" i="15" s="1"/>
  <c r="C30" i="15"/>
  <c r="B18" i="19" l="1"/>
  <c r="E37" i="19"/>
  <c r="D25" i="19" l="1"/>
  <c r="F30" i="15"/>
  <c r="D22" i="19"/>
  <c r="D23" i="19"/>
  <c r="D24" i="19"/>
  <c r="D26" i="19" l="1"/>
  <c r="B68" i="18"/>
  <c r="E68" i="18" s="1"/>
  <c r="J29" i="15" s="1"/>
  <c r="F49" i="18"/>
  <c r="G49" i="18" s="1"/>
  <c r="G29" i="15" s="1"/>
  <c r="D37" i="18"/>
  <c r="C37" i="18"/>
  <c r="E64" i="18"/>
  <c r="E60" i="18"/>
  <c r="H29" i="15" s="1"/>
  <c r="E29" i="15"/>
  <c r="C29" i="15"/>
  <c r="K29" i="15" l="1"/>
  <c r="E37" i="18"/>
  <c r="C33" i="18" s="1"/>
  <c r="C44" i="18" s="1"/>
  <c r="B16" i="18" s="1"/>
  <c r="B18" i="18" l="1"/>
  <c r="F29" i="15" s="1"/>
  <c r="D29" i="15"/>
  <c r="D22" i="18" l="1"/>
  <c r="D23" i="18"/>
  <c r="D24" i="18"/>
  <c r="D26" i="18" s="1"/>
  <c r="D25" i="18"/>
  <c r="B68" i="17"/>
  <c r="E68" i="17" s="1"/>
  <c r="J28" i="15" s="1"/>
  <c r="F49" i="17"/>
  <c r="G49" i="17" s="1"/>
  <c r="G28" i="15" s="1"/>
  <c r="D37" i="17"/>
  <c r="C37" i="17"/>
  <c r="E64" i="17"/>
  <c r="E60" i="17"/>
  <c r="H28" i="15" s="1"/>
  <c r="E28" i="15"/>
  <c r="C28" i="15"/>
  <c r="K28" i="15" l="1"/>
  <c r="E37" i="17"/>
  <c r="C33" i="17" s="1"/>
  <c r="C44" i="17" s="1"/>
  <c r="B16" i="17" s="1"/>
  <c r="B18" i="17" l="1"/>
  <c r="F28" i="15" s="1"/>
  <c r="D28" i="15"/>
  <c r="D23" i="17" l="1"/>
  <c r="D24" i="17"/>
  <c r="D25" i="17"/>
  <c r="D22" i="17"/>
  <c r="D26" i="17" s="1"/>
  <c r="C27" i="15" l="1"/>
  <c r="E3" i="15"/>
  <c r="B68" i="6" s="1"/>
  <c r="E64" i="6"/>
  <c r="E5" i="15"/>
  <c r="F49" i="6" s="1"/>
  <c r="G49" i="6" s="1"/>
  <c r="G27" i="15" s="1"/>
  <c r="E27" i="15"/>
  <c r="C37" i="6" l="1"/>
  <c r="D37" i="6"/>
  <c r="E68" i="6"/>
  <c r="J27" i="15" s="1"/>
  <c r="K27" i="15" s="1"/>
  <c r="E37" i="6" l="1"/>
  <c r="C33" i="6" s="1"/>
  <c r="C44" i="6" s="1"/>
  <c r="B16" i="6" s="1"/>
  <c r="B18" i="6" l="1"/>
  <c r="F27" i="15" s="1"/>
  <c r="D27" i="15"/>
  <c r="D25" i="6" l="1"/>
  <c r="D22" i="6"/>
  <c r="D26" i="6" s="1"/>
  <c r="D23" i="6"/>
  <c r="D24" i="6"/>
</calcChain>
</file>

<file path=xl/sharedStrings.xml><?xml version="1.0" encoding="utf-8"?>
<sst xmlns="http://schemas.openxmlformats.org/spreadsheetml/2006/main" count="530" uniqueCount="166">
  <si>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</si>
  <si>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</si>
  <si>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</si>
  <si>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</si>
  <si>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</si>
  <si>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</si>
  <si>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</si>
  <si>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</si>
  <si>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</si>
  <si>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CASANARE</t>
  </si>
  <si>
    <t>HATO COROZAL</t>
  </si>
  <si>
    <t>LA SALINA</t>
  </si>
  <si>
    <t>NUNCHÍA</t>
  </si>
  <si>
    <t>PAZ DE ARIPORO</t>
  </si>
  <si>
    <t>PORE</t>
  </si>
  <si>
    <t>RECETOR</t>
  </si>
  <si>
    <t>SÁCAMA</t>
  </si>
  <si>
    <t>SAN LUIS DE PALENQUE</t>
  </si>
  <si>
    <t>TÁMARA</t>
  </si>
  <si>
    <t>TRINIDAD</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</si>
  <si>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</si>
  <si>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</si>
  <si>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</si>
  <si>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</si>
  <si>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</si>
  <si>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</si>
  <si>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</si>
  <si>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</si>
  <si>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</si>
  <si>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</si>
  <si>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</si>
  <si>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</si>
  <si>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</si>
  <si>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</si>
  <si>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</si>
  <si>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HIGHTECH INGENIERIA Y TRANSPORTES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</si>
  <si>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</si>
  <si>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</si>
  <si>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</si>
  <si>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</si>
  <si>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</si>
  <si>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</si>
  <si>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</si>
  <si>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</si>
  <si>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RIGOBERTO CARDENAS GUALTEROS</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</si>
  <si>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</si>
  <si>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</si>
  <si>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</si>
  <si>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</si>
  <si>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</si>
  <si>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</si>
  <si>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</si>
  <si>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</si>
  <si>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</si>
  <si>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</si>
  <si>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</si>
  <si>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</si>
  <si>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</si>
  <si>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</si>
  <si>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</si>
  <si>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</si>
  <si>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</si>
  <si>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</si>
  <si>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</si>
  <si>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</si>
  <si>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</si>
  <si>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</si>
  <si>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</si>
  <si>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</si>
  <si>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</si>
  <si>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</si>
  <si>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</si>
  <si>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</si>
  <si>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</si>
  <si>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</si>
  <si>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</si>
  <si>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</si>
  <si>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</si>
  <si>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</si>
  <si>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</si>
  <si>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</si>
  <si>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</si>
  <si>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11.2.4 Contenido de la propuesta técnica</t>
  </si>
  <si>
    <t>VALIDACIÓN DE LA PROPUESTA</t>
  </si>
  <si>
    <t>Cantidad de accesos a internet fijo de la propuesta</t>
  </si>
  <si>
    <t>Información validada contra el Boletín Trimestral del Sector TIC (trimestre 4 de 2023), se registra la información reportada en el respectivo boletín.</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</si>
  <si>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</si>
  <si>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</si>
  <si>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</si>
  <si>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</si>
  <si>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</si>
  <si>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</si>
  <si>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</si>
  <si>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</si>
  <si>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</si>
  <si>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</si>
  <si>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</si>
  <si>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</si>
  <si>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</si>
  <si>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</si>
  <si>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</si>
  <si>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HATO COROZAL, NUNCHÍA, PAZ DE ARIPORO, PORE, TÁMARA, TRINIDAD</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</si>
  <si>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</si>
  <si>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</si>
  <si>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</si>
  <si>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</si>
  <si>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</si>
  <si>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</si>
  <si>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</si>
  <si>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</si>
  <si>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</si>
  <si>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</si>
  <si>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</si>
  <si>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</si>
  <si>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</si>
  <si>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</si>
  <si>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</si>
  <si>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</si>
  <si>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</si>
  <si>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</si>
  <si>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</si>
  <si>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</si>
  <si>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</si>
  <si>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</si>
  <si>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UT FOMENTO CASANARE 2.0</t>
  </si>
  <si>
    <t>KALU DE COLOMBIA SAS</t>
  </si>
  <si>
    <t>GISELLE CAROLINA 
BETANCOURT 
SAENZ</t>
  </si>
  <si>
    <t>Validación proponente y representación legal en documento PROPUESTA L.F.2.0 - UT FOMENTO CASANARE 2.0 - REGIÓN 14 CASANARE:
- Carta de presentación Pag. 2
- Certificado de Camara y Comercio Pag. 85</t>
  </si>
  <si>
    <t>Integrante 2</t>
  </si>
  <si>
    <t>WANBRIDGE SAS</t>
  </si>
  <si>
    <t>YORFE ALONSO FORERO CUTA</t>
  </si>
  <si>
    <t>Validación proponente y representación legal en PROPUESTA L.F.2.0 - UT FOMENTO CASANARE 2.0 - REGIÓN 14 CASANARE:
- Carta de presentación Pag. 2
- Certificado de Camara y Comercio Pag. 18</t>
  </si>
  <si>
    <t>Pago de la Contraprestaciones (validado con corte fecha de presentación de propuestas -19/07/2024- Se validará nuevamente el estado para el informe final)x</t>
  </si>
  <si>
    <t xml:space="preserve">* Para el miembro KALU DE COLOMBIA, no presenta autoliquidación para el expediente RUTIC: 
- Cuarto trimestre de 2013; 
- Primero, segundo y tercer trimestre de 2014.
* Para el miembro WANBRIDGE SAS,no presenta autoliquidación para el primer trimestre de 2024. 
</t>
  </si>
  <si>
    <t>La vallidación se realiza contra el boletin del trimestre 4 de 2023 en Colombia TIC, para los 2 integrantes de la UT.</t>
  </si>
  <si>
    <t>Se encuentra la autorización de cada uno de los 2 integrantes indicados en la carta de presentación</t>
  </si>
  <si>
    <t>Información validada en la propuesta técnica (Pag. 145) y accesos a Internet fijo verificado con la información acreditada en el boletin del trimestre 4 de 2023 del Colombia TIC.</t>
  </si>
  <si>
    <t xml:space="preserve"> HATO COROZAL 
LA SALINA 
PAZ DE ARIPORO 
SÁCAMA 
PORE 
SAN LUIS DE PALENQUE 
TÁMARA 
TRINIDAD</t>
  </si>
  <si>
    <t>Información validada en el boletin del trimestre 4 de 2023 del Colombia TIC para los dos integrantes de la UT.</t>
  </si>
  <si>
    <t>Reportado en el anexo 2a y verificado en el boletin del trimestre 4 de 2023 del Colombia TIC.</t>
  </si>
  <si>
    <t>UT CABLECENTRO - UC 8</t>
  </si>
  <si>
    <t>CABLE &amp; TV YOPAL SAS</t>
  </si>
  <si>
    <t>Pablo Emilio Pérez Hernández</t>
  </si>
  <si>
    <t>Si</t>
  </si>
  <si>
    <t>No se encontró el documento de consitutión del proponente plural.</t>
  </si>
  <si>
    <t>ELECTROSOFT SAS</t>
  </si>
  <si>
    <t>Maria Rubiela Ortíz Ramírez</t>
  </si>
  <si>
    <t>El miembro de la UT ELECTROSOFT SAS, No presenta autoliquidacion para el primer trimestre de 2024</t>
  </si>
  <si>
    <t>No se evidencia reportes en el Boletín del Sector TIC o en HECaa del integrante ELECTROSOFT SAS 
Teniendo en cuenta que la Convocatoria se encuentra dirigida a los proveedores de redes y servicios de telecomunicaciones que brinden acceso a Internet fijo residencial minorista que tengan menos de treinta mil (30.000) usuarios reportados en el Sistema de Información Integral del Sector de TIC - Colombia TIC-, de acuerdo a lo establecido en los términos de referencia en su numeral 6. INVITACIÓN A PARTICIPAR EN LA CONVOCATORIA, es necesario que respecto de la totalidad de integrantes del proponente plural se acredite el cumplimiento de dicha condición. Por lo anterior, se le solicita acreditar que el operador ELECTROSOFT SAS, como integrante de proponente plural cumple con dicha condición; lo anterior, mediante:
1. Soportes de reportes presentados en la plataforma HECaa o,  
2. Certificación indicando las razones por las cuales el integrante no registra información reportada, suscrita por el representante legal y Revisor Fiscal de la sociedad (si el participante de acuerdo con la Ley lo requiere), o por medio del documento que demuestre el requisito.</t>
  </si>
  <si>
    <t>Aportaron anexo para cada uno de los miembros de la unión temporal.</t>
  </si>
  <si>
    <t>Información del anexo 2a validada contra el boletín del trimestre 4 de 2023 para el integrante CABLE &amp; TV YOPAL SAS.
El integrante ELECTROSOFT SAS no acredita información</t>
  </si>
  <si>
    <t>Támara</t>
  </si>
  <si>
    <t>Información del anexo 5 validada contra el boletín del trimestre 4 de 2023 para el integrante CABLE &amp; TV YOPAL SAS.</t>
  </si>
  <si>
    <t>COMUNICAMOS + TELECOMUNICACIONES SAS</t>
  </si>
  <si>
    <t>Rosalba Moreno González</t>
  </si>
  <si>
    <r>
      <t xml:space="preserve">Una vez revisado el estado con tesorería, se encuentran las siguientes novedades para el proponente.
</t>
    </r>
    <r>
      <rPr>
        <b/>
        <sz val="9"/>
        <color theme="1"/>
        <rFont val="Arial Narrow"/>
        <family val="2"/>
      </rPr>
      <t>Expediente de SERVICIO TV CERRADA - HABILITACION.</t>
    </r>
    <r>
      <rPr>
        <sz val="9"/>
        <color theme="1"/>
        <rFont val="Arial Narrow"/>
        <family val="2"/>
      </rPr>
      <t xml:space="preserve">
- No presenta autoliquidación para el primer trimestre de 2024 
</t>
    </r>
    <r>
      <rPr>
        <b/>
        <sz val="9"/>
        <color theme="1"/>
        <rFont val="Arial Narrow"/>
        <family val="2"/>
      </rPr>
      <t>Expediente RUTIC</t>
    </r>
    <r>
      <rPr>
        <sz val="9"/>
        <color theme="1"/>
        <rFont val="Arial Narrow"/>
        <family val="2"/>
      </rPr>
      <t xml:space="preserve">
- No presenta autoliquidación para el primer trimestre de 2024 </t>
    </r>
  </si>
  <si>
    <t xml:space="preserve">
El operador COMUNICAMOS + TELECOMUNICACIONES SAS presenta un cambio de razón social, el cual está registrado en el certificado de RUTIC, por lo cual el nombre con el que aparece en el Boletín TIC es Cabletame SAS por lo tanto, las validaciones se hacen con esta razón social.</t>
  </si>
  <si>
    <r>
      <t xml:space="preserve"> 
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t>
    </r>
    <r>
      <rPr>
        <b/>
        <u/>
        <sz val="10"/>
        <color theme="1"/>
        <rFont val="Arial Narrow"/>
        <family val="2"/>
      </rPr>
      <t>será validado bajo uno de los dos mecanismos que se indican a continuación, priorizando la revisión del mecanismo A</t>
    </r>
    <r>
      <rPr>
        <sz val="10"/>
        <color theme="1"/>
        <rFont val="Arial Narrow"/>
        <family val="2"/>
      </rPr>
      <t xml:space="preserve"> y en aquellos casos que no se encuentre el proveedor, se validará el mecanismo B.  
</t>
    </r>
    <r>
      <rPr>
        <b/>
        <sz val="10"/>
        <color theme="1"/>
        <rFont val="Arial Narrow"/>
        <family val="2"/>
      </rPr>
      <t>A. Último boletín trimestral del sector TIC:</t>
    </r>
    <r>
      <rPr>
        <sz val="10"/>
        <color theme="1"/>
        <rFont val="Arial Narrow"/>
        <family val="2"/>
      </rPr>
      <t xml:space="preserve"> La cantidad de usuarios reportados en el Sistema de Información Integral del Sector de TIC -Colombia TIC- que deberá ser diligenciada en el Anexo No. 2a– USUARIOS (ACCESOS) REPORTE COLOMBIA TIC - ÚLTIMO BOLETÍN OFICIAL" (...) (Subrayado y negrita fuera de texto)</t>
    </r>
  </si>
  <si>
    <t>1. PAZ DE ARIPORO
2. RECETOR</t>
  </si>
  <si>
    <t>El  ANEXO 5,  OFRECIMIENTO PRESENCIA EN LA REGIÓN DE INTERÉS CON ACCESOS A INTERNET FIJO se validó contra el boletín trimestral del sector TIC para el cuarto trimestre de año 2023 y se evidencia  el reporte para el operador Cabletame SAS en dos de los municipios</t>
  </si>
  <si>
    <t>Información validada en el Anexo No. 6- OFRECIMIENTO TIEMPO DE OPERACIÓN ADICIONAL</t>
  </si>
  <si>
    <t>Información validada en el anexo 7 OFRECIMIENTO VALOR DE 
LA TARIFA MENSUAL POR EL SERVICIO DE CONECTIVIDAD</t>
  </si>
  <si>
    <t>Se valida información con razón social Cabletame SAS.
Para la acreditación de la cantidad de accesos se toma el valor reportado en boletín trimestral del sector TIC para el cuarto trimestre de año 2023 de acuerdo a lo establecido en los TÉRMINOS DE REFERENCIA DEFINITIVOS en su numeral 11.2.3.:  
(…) "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 (Subrayado y negrita fuera de texto)</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</si>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</sst>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 #,##0;[Red]\-&quot;$&quot;\ #,##0"/>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b/>
      <sz val="9"/>
      <name val="Arial Narrow"/>
      <family val="2"/>
    </font>
    <font>
      <b/>
      <u/>
      <sz val="10"/>
      <color theme="1"/>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54">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10" fillId="0" borderId="1" xfId="0" applyFont="1" applyBorder="1" applyAlignment="1">
      <alignment vertical="center" wrapText="1"/>
    </xf>
    <xf numFmtId="9" fontId="3" fillId="0" borderId="1" xfId="0" applyNumberFormat="1" applyFont="1" applyBorder="1" applyAlignment="1">
      <alignment horizontal="center" vertical="center" wrapText="1"/>
    </xf>
    <xf numFmtId="3" fontId="12" fillId="2" borderId="1" xfId="0" applyNumberFormat="1" applyFont="1" applyFill="1" applyBorder="1" applyAlignment="1">
      <alignment horizontal="center" vertical="center" wrapText="1"/>
    </xf>
    <xf numFmtId="0" fontId="3" fillId="0" borderId="2" xfId="0" applyFont="1" applyBorder="1" applyAlignment="1">
      <alignment vertical="center" wrapText="1"/>
    </xf>
    <xf numFmtId="0" fontId="10" fillId="0" borderId="1" xfId="0" applyFont="1" applyBorder="1" applyAlignment="1">
      <alignment horizontal="center" vertical="center" wrapText="1"/>
    </xf>
    <xf numFmtId="0" fontId="3" fillId="0" borderId="1" xfId="0" quotePrefix="1" applyFont="1" applyBorder="1" applyAlignment="1">
      <alignment vertical="center" wrapText="1"/>
    </xf>
    <xf numFmtId="6"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3" fillId="0" borderId="0" xfId="0" applyFont="1" applyAlignment="1">
      <alignment horizontal="left" vertical="center" wrapText="1"/>
    </xf>
    <xf numFmtId="9" fontId="10" fillId="0" borderId="1" xfId="0" applyNumberFormat="1" applyFont="1" applyBorder="1" applyAlignment="1">
      <alignment horizontal="center" vertical="center" wrapText="1"/>
    </xf>
    <xf numFmtId="2" fontId="0" fillId="0" borderId="1" xfId="0" applyNumberFormat="1" applyBorder="1" applyAlignment="1">
      <alignment wrapText="1"/>
    </xf>
    <xf numFmtId="2" fontId="0" fillId="3" borderId="18" xfId="0" applyNumberFormat="1" applyFill="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0" fontId="5" fillId="3" borderId="1" xfId="0" applyFont="1" applyFill="1" applyBorder="1" applyAlignment="1">
      <alignment horizontal="center" vertical="center" wrapText="1"/>
    </xf>
    <xf numFmtId="9" fontId="5" fillId="3" borderId="1" xfId="1" applyFont="1" applyFill="1" applyBorder="1" applyAlignment="1">
      <alignment horizont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5" fillId="4" borderId="1"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0" fillId="0" borderId="1" xfId="0" applyFont="1" applyBorder="1" applyAlignment="1">
      <alignment horizontal="center" vertical="center"/>
    </xf>
    <xf numFmtId="9" fontId="5" fillId="3" borderId="1" xfId="1" applyFont="1" applyFill="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12"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2" xfId="0" applyFont="1" applyBorder="1" applyAlignment="1">
      <alignment horizontal="center" vertical="center"/>
    </xf>
    <xf numFmtId="0" fontId="3" fillId="0" borderId="1" xfId="0" applyFont="1" applyBorder="1" applyAlignment="1">
      <alignment horizontal="center" vertical="center" wrapText="1"/>
    </xf>
    <xf numFmtId="0" fontId="5" fillId="0" borderId="3" xfId="0" applyFont="1" applyBorder="1" applyAlignment="1">
      <alignment horizontal="center"/>
    </xf>
    <xf numFmtId="0" fontId="5"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1"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3" fillId="0" borderId="26" xfId="0" applyFont="1" applyBorder="1" applyAlignment="1">
      <alignment horizontal="left" vertical="center"/>
    </xf>
    <xf numFmtId="0" fontId="8" fillId="2" borderId="1" xfId="0" applyFont="1" applyFill="1" applyBorder="1" applyAlignment="1">
      <alignment horizontal="center" wrapText="1"/>
    </xf>
    <xf numFmtId="0" fontId="8" fillId="2" borderId="1" xfId="0" applyFont="1" applyFill="1" applyBorder="1" applyAlignment="1">
      <alignment horizontal="center"/>
    </xf>
    <xf numFmtId="0" fontId="12" fillId="0" borderId="3" xfId="0" applyFont="1" applyBorder="1" applyAlignment="1">
      <alignment horizontal="center"/>
    </xf>
    <xf numFmtId="0" fontId="12" fillId="0" borderId="2" xfId="0" applyFont="1" applyBorder="1" applyAlignment="1">
      <alignment horizontal="center"/>
    </xf>
    <xf numFmtId="0" fontId="4" fillId="0" borderId="27" xfId="0" applyFont="1" applyBorder="1" applyAlignment="1">
      <alignment horizontal="left" vertical="center" wrapText="1"/>
    </xf>
    <xf numFmtId="0" fontId="3" fillId="0" borderId="3" xfId="0" applyFont="1" applyBorder="1" applyAlignment="1">
      <alignment horizontal="left" wrapText="1"/>
    </xf>
  </cellXfs>
  <cellStyles count="4">
    <cellStyle name="Millares 2" xfId="3" xr:uid="{AC0D4430-27E8-409C-946F-894EF4C864D5}"/>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B1" workbookViewId="0">
      <selection activeCell="C31" sqref="C31"/>
    </sheetView>
  </sheetViews>
  <sheetFormatPr baseColWidth="10" defaultColWidth="17.140625" defaultRowHeight="15" x14ac:dyDescent="0.25"/>
  <cols>
    <col min="1" max="1" width="17.140625" style="34"/>
    <col min="2" max="2" width="41.7109375" style="34" customWidth="1"/>
    <col min="3" max="3" width="23.140625" style="34" bestFit="1" customWidth="1"/>
    <col min="4" max="16384" width="17.140625" style="34"/>
  </cols>
  <sheetData>
    <row r="1" spans="1:8" ht="27.75" customHeight="1" x14ac:dyDescent="0.25">
      <c r="A1" s="77" t="s">
        <v>0</v>
      </c>
      <c r="B1" s="77"/>
      <c r="C1" s="77"/>
      <c r="D1" s="77"/>
      <c r="E1" s="77"/>
      <c r="F1" s="77"/>
      <c r="G1" s="77"/>
      <c r="H1" s="77"/>
    </row>
    <row r="3" spans="1:8" ht="45" x14ac:dyDescent="0.25">
      <c r="A3" s="44" t="s">
        <v>1</v>
      </c>
      <c r="B3" s="45">
        <v>14</v>
      </c>
      <c r="D3" s="44" t="s">
        <v>2</v>
      </c>
      <c r="E3" s="45">
        <f>+SUM(D8:D22)</f>
        <v>1330</v>
      </c>
    </row>
    <row r="4" spans="1:8" ht="9.75" customHeight="1" x14ac:dyDescent="0.25"/>
    <row r="5" spans="1:8" ht="45" x14ac:dyDescent="0.25">
      <c r="A5" s="44" t="s">
        <v>3</v>
      </c>
      <c r="B5" s="46">
        <v>675842160</v>
      </c>
      <c r="D5" s="44" t="s">
        <v>4</v>
      </c>
      <c r="E5" s="45">
        <f>+COUNTA(B8:B22)</f>
        <v>10</v>
      </c>
    </row>
    <row r="7" spans="1:8" s="2" customFormat="1" ht="45" x14ac:dyDescent="0.25">
      <c r="A7" s="44" t="s">
        <v>5</v>
      </c>
      <c r="B7" s="44" t="s">
        <v>6</v>
      </c>
      <c r="C7" s="44" t="s">
        <v>7</v>
      </c>
      <c r="D7" s="44" t="s">
        <v>8</v>
      </c>
    </row>
    <row r="8" spans="1:8" x14ac:dyDescent="0.25">
      <c r="A8" s="47">
        <v>1</v>
      </c>
      <c r="B8" s="62" t="s">
        <v>9</v>
      </c>
      <c r="C8" s="63" t="s">
        <v>10</v>
      </c>
      <c r="D8" s="64">
        <v>161</v>
      </c>
    </row>
    <row r="9" spans="1:8" x14ac:dyDescent="0.25">
      <c r="A9" s="47">
        <v>2</v>
      </c>
      <c r="B9" s="62" t="s">
        <v>9</v>
      </c>
      <c r="C9" s="63" t="s">
        <v>11</v>
      </c>
      <c r="D9" s="64">
        <v>17</v>
      </c>
    </row>
    <row r="10" spans="1:8" x14ac:dyDescent="0.25">
      <c r="A10" s="47">
        <v>3</v>
      </c>
      <c r="B10" s="62" t="s">
        <v>9</v>
      </c>
      <c r="C10" s="63" t="s">
        <v>12</v>
      </c>
      <c r="D10" s="64">
        <v>116</v>
      </c>
    </row>
    <row r="11" spans="1:8" x14ac:dyDescent="0.25">
      <c r="A11" s="47">
        <v>4</v>
      </c>
      <c r="B11" s="62" t="s">
        <v>9</v>
      </c>
      <c r="C11" s="63" t="s">
        <v>13</v>
      </c>
      <c r="D11" s="64">
        <v>475</v>
      </c>
    </row>
    <row r="12" spans="1:8" x14ac:dyDescent="0.25">
      <c r="A12" s="47">
        <v>5</v>
      </c>
      <c r="B12" s="62" t="s">
        <v>9</v>
      </c>
      <c r="C12" s="63" t="s">
        <v>14</v>
      </c>
      <c r="D12" s="64">
        <v>150</v>
      </c>
    </row>
    <row r="13" spans="1:8" x14ac:dyDescent="0.25">
      <c r="A13" s="47">
        <v>6</v>
      </c>
      <c r="B13" s="62" t="s">
        <v>9</v>
      </c>
      <c r="C13" s="63" t="s">
        <v>15</v>
      </c>
      <c r="D13" s="64">
        <v>19</v>
      </c>
    </row>
    <row r="14" spans="1:8" x14ac:dyDescent="0.25">
      <c r="A14" s="47">
        <v>7</v>
      </c>
      <c r="B14" s="62" t="s">
        <v>9</v>
      </c>
      <c r="C14" s="63" t="s">
        <v>16</v>
      </c>
      <c r="D14" s="64">
        <v>28</v>
      </c>
    </row>
    <row r="15" spans="1:8" x14ac:dyDescent="0.25">
      <c r="A15" s="47">
        <v>8</v>
      </c>
      <c r="B15" s="62" t="s">
        <v>9</v>
      </c>
      <c r="C15" s="63" t="s">
        <v>17</v>
      </c>
      <c r="D15" s="64">
        <v>105</v>
      </c>
    </row>
    <row r="16" spans="1:8" x14ac:dyDescent="0.25">
      <c r="A16" s="47">
        <v>9</v>
      </c>
      <c r="B16" s="62" t="s">
        <v>9</v>
      </c>
      <c r="C16" s="63" t="s">
        <v>18</v>
      </c>
      <c r="D16" s="64">
        <v>83</v>
      </c>
    </row>
    <row r="17" spans="1:11" x14ac:dyDescent="0.25">
      <c r="A17" s="47">
        <v>10</v>
      </c>
      <c r="B17" s="62" t="s">
        <v>9</v>
      </c>
      <c r="C17" s="63" t="s">
        <v>19</v>
      </c>
      <c r="D17" s="64">
        <v>176</v>
      </c>
    </row>
    <row r="18" spans="1:11" x14ac:dyDescent="0.25">
      <c r="A18" s="47">
        <v>11</v>
      </c>
      <c r="B18" s="62"/>
      <c r="C18" s="63"/>
      <c r="D18" s="64"/>
    </row>
    <row r="19" spans="1:11" x14ac:dyDescent="0.25">
      <c r="A19" s="47">
        <v>12</v>
      </c>
      <c r="B19" s="62"/>
      <c r="C19" s="63"/>
      <c r="D19" s="64"/>
    </row>
    <row r="20" spans="1:11" x14ac:dyDescent="0.25">
      <c r="A20" s="47">
        <v>13</v>
      </c>
      <c r="B20" s="62"/>
      <c r="C20" s="63"/>
      <c r="D20" s="64"/>
    </row>
    <row r="21" spans="1:11" x14ac:dyDescent="0.25">
      <c r="A21" s="47">
        <v>14</v>
      </c>
      <c r="B21" s="62"/>
      <c r="C21" s="63"/>
      <c r="D21" s="64"/>
    </row>
    <row r="22" spans="1:11" x14ac:dyDescent="0.25">
      <c r="A22" s="47">
        <v>15</v>
      </c>
      <c r="B22" s="62"/>
      <c r="C22" s="63"/>
      <c r="D22" s="64"/>
    </row>
    <row r="23" spans="1:11" ht="15.75" thickBot="1" x14ac:dyDescent="0.3"/>
    <row r="24" spans="1:11" ht="15.75" thickBot="1" x14ac:dyDescent="0.3">
      <c r="A24" s="81" t="s">
        <v>20</v>
      </c>
      <c r="B24" s="82"/>
      <c r="C24" s="82"/>
      <c r="D24" s="82"/>
      <c r="E24" s="82"/>
      <c r="F24" s="82"/>
      <c r="G24" s="82"/>
      <c r="H24" s="82"/>
      <c r="I24" s="82"/>
      <c r="J24" s="82"/>
      <c r="K24" s="83"/>
    </row>
    <row r="25" spans="1:11" x14ac:dyDescent="0.25">
      <c r="A25" s="84" t="s">
        <v>21</v>
      </c>
      <c r="B25" s="86" t="s">
        <v>22</v>
      </c>
      <c r="C25" s="78" t="s">
        <v>23</v>
      </c>
      <c r="D25" s="79"/>
      <c r="E25" s="79"/>
      <c r="F25" s="80"/>
      <c r="G25" s="78" t="s">
        <v>24</v>
      </c>
      <c r="H25" s="79"/>
      <c r="I25" s="79"/>
      <c r="J25" s="79"/>
      <c r="K25" s="80"/>
    </row>
    <row r="26" spans="1:11" s="2" customFormat="1" ht="60" x14ac:dyDescent="0.25">
      <c r="A26" s="85"/>
      <c r="B26" s="87"/>
      <c r="C26" s="55" t="s">
        <v>25</v>
      </c>
      <c r="D26" s="44" t="s">
        <v>26</v>
      </c>
      <c r="E26" s="44" t="s">
        <v>27</v>
      </c>
      <c r="F26" s="56" t="s">
        <v>28</v>
      </c>
      <c r="G26" s="55" t="s">
        <v>29</v>
      </c>
      <c r="H26" s="44" t="s">
        <v>30</v>
      </c>
      <c r="I26" s="44" t="s">
        <v>31</v>
      </c>
      <c r="J26" s="44" t="s">
        <v>32</v>
      </c>
      <c r="K26" s="56" t="s">
        <v>33</v>
      </c>
    </row>
    <row r="27" spans="1:11" x14ac:dyDescent="0.25">
      <c r="A27" s="57">
        <v>1</v>
      </c>
      <c r="B27" s="49" t="str">
        <f>'HIGHTECH INGENIERIA'!B3</f>
        <v>HIGHTECH INGENIERIA Y TRANSPORTES S.A.S</v>
      </c>
      <c r="C27" s="48" t="str">
        <f>'HIGHTECH INGENIERIA'!B15</f>
        <v>NO CUMPLE</v>
      </c>
      <c r="D27" s="3" t="str">
        <f>'HIGHTECH INGENIERIA'!B16</f>
        <v>CUMPLE</v>
      </c>
      <c r="E27" s="3" t="str">
        <f>'HIGHTECH INGENIERIA'!B17</f>
        <v>NO CUMPLE</v>
      </c>
      <c r="F27" s="53" t="str">
        <f>'HIGHTECH INGENIERIA'!B18</f>
        <v>NO HABILITADO</v>
      </c>
      <c r="G27" s="48">
        <f>'HIGHTECH INGENIERIA'!G49</f>
        <v>25</v>
      </c>
      <c r="H27" s="75">
        <f>'HIGHTECH INGENIERIA'!E60</f>
        <v>30</v>
      </c>
      <c r="I27" s="75"/>
      <c r="J27" s="75">
        <f>'HIGHTECH INGENIERIA'!E68</f>
        <v>5.969924812030075</v>
      </c>
      <c r="K27" s="76">
        <f>SUM(G27:J27)</f>
        <v>60.969924812030072</v>
      </c>
    </row>
    <row r="28" spans="1:11" x14ac:dyDescent="0.25">
      <c r="A28" s="57">
        <v>2</v>
      </c>
      <c r="B28" s="49" t="str">
        <f>'UT FOMENTO CASANARE '!B3</f>
        <v>UT FOMENTO CASANARE 2.0</v>
      </c>
      <c r="C28" s="48" t="str">
        <f>'UT FOMENTO CASANARE '!B15</f>
        <v>CUMPLE</v>
      </c>
      <c r="D28" s="3" t="str">
        <f>'UT FOMENTO CASANARE '!B16</f>
        <v>NO CUMPLE</v>
      </c>
      <c r="E28" s="3" t="str">
        <f>'UT FOMENTO CASANARE '!B17</f>
        <v>NO CUMPLE</v>
      </c>
      <c r="F28" s="53" t="str">
        <f>'UT FOMENTO CASANARE '!B18</f>
        <v>NO HABILITADO</v>
      </c>
      <c r="G28" s="48">
        <f>'UT FOMENTO CASANARE '!G49</f>
        <v>40</v>
      </c>
      <c r="H28" s="75">
        <f>'UT FOMENTO CASANARE '!E60</f>
        <v>30</v>
      </c>
      <c r="I28" s="3"/>
      <c r="J28" s="75">
        <f>'UT FOMENTO CASANARE '!E68</f>
        <v>10</v>
      </c>
      <c r="K28" s="76">
        <f t="shared" ref="K28:K30" si="0">SUM(G28:J28)</f>
        <v>80</v>
      </c>
    </row>
    <row r="29" spans="1:11" x14ac:dyDescent="0.25">
      <c r="A29" s="57">
        <v>3</v>
      </c>
      <c r="B29" s="49" t="str">
        <f>'CABLECENTRO - UC 8'!B3</f>
        <v>UT CABLECENTRO - UC 8</v>
      </c>
      <c r="C29" s="48" t="str">
        <f>'CABLECENTRO - UC 8'!B15</f>
        <v>NO CUMPLE</v>
      </c>
      <c r="D29" s="3" t="str">
        <f>'CABLECENTRO - UC 8'!B16</f>
        <v>NO CUMPLE</v>
      </c>
      <c r="E29" s="3" t="str">
        <f>'CABLECENTRO - UC 8'!B17</f>
        <v>NO CUMPLE</v>
      </c>
      <c r="F29" s="53" t="str">
        <f>'CABLECENTRO - UC 8'!B18</f>
        <v>NO HABILITADO</v>
      </c>
      <c r="G29" s="48">
        <f>'CABLECENTRO - UC 8'!G49</f>
        <v>5</v>
      </c>
      <c r="H29" s="75">
        <f>'CABLECENTRO - UC 8'!E60</f>
        <v>30</v>
      </c>
      <c r="I29" s="3"/>
      <c r="J29" s="75">
        <f>'CABLECENTRO - UC 8'!E68</f>
        <v>10</v>
      </c>
      <c r="K29" s="76">
        <f t="shared" si="0"/>
        <v>45</v>
      </c>
    </row>
    <row r="30" spans="1:11" ht="30" x14ac:dyDescent="0.25">
      <c r="A30" s="57">
        <v>4</v>
      </c>
      <c r="B30" s="49" t="str">
        <f>'COMUNICAMOS + TELECO'!B3</f>
        <v>COMUNICAMOS + TELECOMUNICACIONES SAS</v>
      </c>
      <c r="C30" s="48" t="str">
        <f>'COMUNICAMOS + TELECO'!B15</f>
        <v>CUMPLE</v>
      </c>
      <c r="D30" s="3" t="str">
        <f>'COMUNICAMOS + TELECO'!B16</f>
        <v>NO CUMPLE</v>
      </c>
      <c r="E30" s="3" t="str">
        <f>'COMUNICAMOS + TELECO'!B17</f>
        <v>NO CUMPLE</v>
      </c>
      <c r="F30" s="53" t="str">
        <f>'COMUNICAMOS + TELECO'!B18</f>
        <v>NO HABILITADO</v>
      </c>
      <c r="G30" s="48">
        <f>'COMUNICAMOS + TELECO'!G49</f>
        <v>5</v>
      </c>
      <c r="H30" s="75">
        <f>'COMUNICAMOS + TELECO'!E58</f>
        <v>5</v>
      </c>
      <c r="I30" s="3"/>
      <c r="J30" s="75">
        <f>'COMUNICAMOS + TELECO'!E68</f>
        <v>10</v>
      </c>
      <c r="K30" s="76">
        <f t="shared" si="0"/>
        <v>20</v>
      </c>
    </row>
    <row r="31" spans="1:11" x14ac:dyDescent="0.25">
      <c r="A31" s="57">
        <v>5</v>
      </c>
      <c r="B31" s="49"/>
      <c r="C31" s="48"/>
      <c r="D31" s="3"/>
      <c r="E31" s="3"/>
      <c r="F31" s="53"/>
      <c r="G31" s="48"/>
      <c r="H31" s="3"/>
      <c r="I31" s="3"/>
      <c r="J31" s="3"/>
      <c r="K31" s="53"/>
    </row>
    <row r="32" spans="1:11" x14ac:dyDescent="0.25">
      <c r="A32" s="57">
        <v>6</v>
      </c>
      <c r="B32" s="49"/>
      <c r="C32" s="48"/>
      <c r="D32" s="3"/>
      <c r="E32" s="3"/>
      <c r="F32" s="53"/>
      <c r="G32" s="48"/>
      <c r="H32" s="3"/>
      <c r="I32" s="3"/>
      <c r="J32" s="3"/>
      <c r="K32" s="53"/>
    </row>
    <row r="33" spans="1:11" x14ac:dyDescent="0.25">
      <c r="A33" s="57">
        <v>7</v>
      </c>
      <c r="B33" s="49"/>
      <c r="C33" s="48"/>
      <c r="D33" s="3"/>
      <c r="E33" s="3"/>
      <c r="F33" s="53"/>
      <c r="G33" s="48"/>
      <c r="H33" s="3"/>
      <c r="I33" s="3"/>
      <c r="J33" s="3"/>
      <c r="K33" s="53"/>
    </row>
    <row r="34" spans="1:11" x14ac:dyDescent="0.25">
      <c r="A34" s="57">
        <v>8</v>
      </c>
      <c r="B34" s="49"/>
      <c r="C34" s="48"/>
      <c r="D34" s="3"/>
      <c r="E34" s="3"/>
      <c r="F34" s="53"/>
      <c r="G34" s="48"/>
      <c r="H34" s="3"/>
      <c r="I34" s="3"/>
      <c r="J34" s="3"/>
      <c r="K34" s="53"/>
    </row>
    <row r="35" spans="1:11" x14ac:dyDescent="0.25">
      <c r="A35" s="57">
        <v>9</v>
      </c>
      <c r="B35" s="49"/>
      <c r="C35" s="48"/>
      <c r="D35" s="3"/>
      <c r="E35" s="3"/>
      <c r="F35" s="53"/>
      <c r="G35" s="48"/>
      <c r="H35" s="3"/>
      <c r="I35" s="3"/>
      <c r="J35" s="3"/>
      <c r="K35" s="53"/>
    </row>
    <row r="36" spans="1:11" x14ac:dyDescent="0.25">
      <c r="A36" s="57">
        <v>10</v>
      </c>
      <c r="B36" s="49"/>
      <c r="C36" s="48"/>
      <c r="D36" s="3"/>
      <c r="E36" s="3"/>
      <c r="F36" s="53"/>
      <c r="G36" s="48"/>
      <c r="H36" s="3"/>
      <c r="I36" s="3"/>
      <c r="J36" s="3"/>
      <c r="K36" s="53"/>
    </row>
    <row r="37" spans="1:11" ht="15.75" thickBot="1" x14ac:dyDescent="0.3">
      <c r="A37" s="58">
        <v>11</v>
      </c>
      <c r="B37" s="50"/>
      <c r="C37" s="51"/>
      <c r="D37" s="52"/>
      <c r="E37" s="52"/>
      <c r="F37" s="54"/>
      <c r="G37" s="51"/>
      <c r="H37" s="52"/>
      <c r="I37" s="52"/>
      <c r="J37" s="52"/>
      <c r="K37" s="54"/>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9"/>
  <sheetViews>
    <sheetView showGridLines="0"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0"/>
      <c r="C1" s="110"/>
      <c r="D1" s="110"/>
      <c r="E1" s="110"/>
      <c r="F1" s="110"/>
      <c r="G1" s="110"/>
      <c r="H1" s="110"/>
      <c r="O1" s="5"/>
      <c r="P1" s="5"/>
      <c r="Q1" s="5"/>
    </row>
    <row r="2" spans="1:17" ht="15" customHeight="1" x14ac:dyDescent="0.25">
      <c r="O2" s="5"/>
      <c r="P2" s="5"/>
      <c r="Q2" s="5"/>
    </row>
    <row r="3" spans="1:17" x14ac:dyDescent="0.25">
      <c r="A3" s="13" t="s">
        <v>34</v>
      </c>
      <c r="B3" s="121" t="s">
        <v>35</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36</v>
      </c>
      <c r="B6" s="32" t="s">
        <v>37</v>
      </c>
      <c r="C6" s="32" t="s">
        <v>38</v>
      </c>
      <c r="D6" s="32" t="s">
        <v>39</v>
      </c>
      <c r="E6" s="32" t="s">
        <v>40</v>
      </c>
      <c r="F6" s="32" t="s">
        <v>41</v>
      </c>
      <c r="G6" s="134" t="s">
        <v>42</v>
      </c>
      <c r="H6" s="135"/>
    </row>
    <row r="7" spans="1:17" ht="40.5" x14ac:dyDescent="0.25">
      <c r="A7" s="12" t="s">
        <v>43</v>
      </c>
      <c r="B7" s="65" t="s">
        <v>35</v>
      </c>
      <c r="C7" s="11">
        <v>96004717</v>
      </c>
      <c r="D7" s="10" t="s">
        <v>44</v>
      </c>
      <c r="E7" s="66">
        <v>1</v>
      </c>
      <c r="F7" s="31" t="s">
        <v>45</v>
      </c>
      <c r="G7" s="132"/>
      <c r="H7" s="133"/>
      <c r="I7" s="8"/>
      <c r="J7" s="8"/>
      <c r="K7" s="8"/>
      <c r="L7" s="8"/>
      <c r="M7" s="7"/>
      <c r="N7" s="7"/>
      <c r="O7" s="7"/>
      <c r="P7" s="7"/>
      <c r="Q7" s="7"/>
    </row>
    <row r="8" spans="1:17" x14ac:dyDescent="0.25">
      <c r="A8" s="12"/>
      <c r="B8" s="20"/>
      <c r="C8" s="11"/>
      <c r="D8" s="11"/>
      <c r="E8" s="11"/>
      <c r="F8" s="11"/>
      <c r="G8" s="132"/>
      <c r="H8" s="133"/>
      <c r="I8" s="8"/>
      <c r="J8" s="8"/>
      <c r="K8" s="8"/>
      <c r="L8" s="8"/>
      <c r="M8" s="7"/>
      <c r="N8" s="7"/>
      <c r="O8" s="7"/>
      <c r="P8" s="7"/>
      <c r="Q8" s="7"/>
    </row>
    <row r="9" spans="1:17" x14ac:dyDescent="0.25">
      <c r="A9" s="12"/>
      <c r="B9" s="20"/>
      <c r="C9" s="11"/>
      <c r="D9" s="11"/>
      <c r="E9" s="11"/>
      <c r="F9" s="11"/>
      <c r="G9" s="132"/>
      <c r="H9" s="133"/>
      <c r="I9" s="8"/>
      <c r="J9" s="8"/>
      <c r="K9" s="8"/>
      <c r="L9" s="8"/>
      <c r="M9" s="7"/>
      <c r="N9" s="7"/>
      <c r="O9" s="7"/>
      <c r="P9" s="7"/>
      <c r="Q9" s="7"/>
    </row>
    <row r="10" spans="1:17" x14ac:dyDescent="0.25">
      <c r="A10" s="12"/>
      <c r="B10" s="20"/>
      <c r="C10" s="19"/>
      <c r="D10" s="15"/>
      <c r="E10" s="15"/>
      <c r="F10" s="15"/>
      <c r="G10" s="132"/>
      <c r="H10" s="133"/>
      <c r="I10" s="8"/>
      <c r="J10" s="8"/>
      <c r="K10" s="8"/>
      <c r="L10" s="8"/>
      <c r="M10" s="7"/>
      <c r="N10" s="7"/>
      <c r="O10" s="7"/>
      <c r="P10" s="7"/>
      <c r="Q10" s="7"/>
    </row>
    <row r="11" spans="1:17" x14ac:dyDescent="0.25">
      <c r="A11" s="12"/>
      <c r="B11" s="20"/>
      <c r="C11" s="19"/>
      <c r="D11" s="15"/>
      <c r="E11" s="15"/>
      <c r="F11" s="15"/>
      <c r="G11" s="132"/>
      <c r="H11" s="13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46</v>
      </c>
      <c r="B13" s="123"/>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28</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53</v>
      </c>
      <c r="B20" s="125"/>
      <c r="C20" s="125"/>
      <c r="D20" s="126"/>
      <c r="E20" s="8"/>
      <c r="F20" s="8"/>
      <c r="G20" s="8"/>
      <c r="H20" s="8"/>
      <c r="I20" s="8"/>
      <c r="J20" s="8"/>
      <c r="K20" s="8"/>
      <c r="L20" s="8"/>
      <c r="M20" s="7"/>
      <c r="N20" s="7"/>
      <c r="O20" s="7"/>
      <c r="P20" s="7"/>
      <c r="Q20" s="7"/>
    </row>
    <row r="21" spans="1:17" ht="25.5" x14ac:dyDescent="0.25">
      <c r="A21" s="91" t="s">
        <v>54</v>
      </c>
      <c r="B21" s="92"/>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45"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24" t="s">
        <v>65</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66</v>
      </c>
      <c r="D28" s="96"/>
      <c r="E28" s="96"/>
      <c r="F28" s="96"/>
      <c r="G28" s="96"/>
      <c r="H28" s="16"/>
      <c r="I28" s="16"/>
      <c r="J28" s="16"/>
      <c r="K28" s="16"/>
      <c r="L28" s="16"/>
      <c r="M28" s="16"/>
      <c r="N28" s="6"/>
      <c r="O28" s="6"/>
      <c r="P28" s="6"/>
      <c r="Q28" s="6"/>
    </row>
    <row r="29" spans="1:17" x14ac:dyDescent="0.25">
      <c r="A29" s="96" t="s">
        <v>67</v>
      </c>
      <c r="B29" s="96"/>
      <c r="C29" s="27" t="s">
        <v>68</v>
      </c>
      <c r="D29" s="27" t="s">
        <v>69</v>
      </c>
      <c r="E29" s="27" t="s">
        <v>70</v>
      </c>
      <c r="F29" s="27" t="s">
        <v>71</v>
      </c>
      <c r="G29" s="27" t="s">
        <v>72</v>
      </c>
      <c r="H29" s="30" t="s">
        <v>42</v>
      </c>
    </row>
    <row r="30" spans="1:17" x14ac:dyDescent="0.25">
      <c r="A30" s="9" t="s">
        <v>73</v>
      </c>
      <c r="B30" s="10" t="s">
        <v>74</v>
      </c>
      <c r="C30" s="31" t="s">
        <v>75</v>
      </c>
      <c r="D30" s="31"/>
      <c r="E30" s="31"/>
      <c r="F30" s="31"/>
      <c r="G30" s="31"/>
      <c r="H30" s="10"/>
    </row>
    <row r="31" spans="1:17" ht="40.5" x14ac:dyDescent="0.25">
      <c r="A31" s="9" t="s">
        <v>76</v>
      </c>
      <c r="B31" s="10" t="s">
        <v>77</v>
      </c>
      <c r="C31" s="31" t="s">
        <v>75</v>
      </c>
      <c r="D31" s="31"/>
      <c r="E31" s="31"/>
      <c r="F31" s="31"/>
      <c r="G31" s="31"/>
      <c r="H31" s="10"/>
    </row>
    <row r="32" spans="1:17" ht="94.5" x14ac:dyDescent="0.25">
      <c r="A32" s="119" t="s">
        <v>78</v>
      </c>
      <c r="B32" s="10" t="s">
        <v>79</v>
      </c>
      <c r="C32" s="31" t="s">
        <v>75</v>
      </c>
      <c r="D32" s="31"/>
      <c r="E32" s="31"/>
      <c r="F32" s="31"/>
      <c r="G32" s="31"/>
      <c r="H32" s="10"/>
    </row>
    <row r="33" spans="1:18" x14ac:dyDescent="0.25">
      <c r="A33" s="120"/>
      <c r="B33" s="10" t="s">
        <v>80</v>
      </c>
      <c r="C33" s="93" t="str">
        <f>+IF(AND(E37="CUMPLE",E39="CUMPLE",E40="CUMPLE",E41="CUMPLE"),"CUMPLE","NO CUMPLE")</f>
        <v>CUMPLE</v>
      </c>
      <c r="D33" s="94"/>
      <c r="E33" s="94"/>
      <c r="F33" s="94"/>
      <c r="G33" s="95"/>
      <c r="H33" s="10"/>
    </row>
    <row r="34" spans="1:18" ht="27" x14ac:dyDescent="0.25">
      <c r="A34" s="9">
        <v>14</v>
      </c>
      <c r="B34" s="10" t="s">
        <v>81</v>
      </c>
      <c r="C34" s="93" t="s">
        <v>75</v>
      </c>
      <c r="D34" s="94"/>
      <c r="E34" s="94"/>
      <c r="F34" s="94"/>
      <c r="G34" s="95"/>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0" t="s">
        <v>82</v>
      </c>
      <c r="B36" s="100"/>
      <c r="C36" s="100" t="s">
        <v>83</v>
      </c>
      <c r="D36" s="100"/>
      <c r="E36" s="100"/>
      <c r="F36" s="101" t="s">
        <v>42</v>
      </c>
      <c r="G36" s="101"/>
      <c r="H36" s="101"/>
      <c r="I36" s="61"/>
      <c r="J36" s="61"/>
      <c r="K36" s="61"/>
      <c r="L36" s="61"/>
      <c r="M36" s="61"/>
      <c r="N36" s="61"/>
      <c r="O36" s="6"/>
      <c r="P36" s="6"/>
      <c r="Q36" s="6"/>
      <c r="R36" s="6"/>
    </row>
    <row r="37" spans="1:18" s="17" customFormat="1" ht="67.5" customHeight="1" x14ac:dyDescent="0.25">
      <c r="A37" s="10" t="s">
        <v>84</v>
      </c>
      <c r="B37" s="37">
        <v>1330</v>
      </c>
      <c r="C37" s="131" t="str">
        <f>+IF(B37&gt;'Resumen región 14'!E3,"NO CUMPLE, LA PROPUESTA SUPERA LOS ACCESOS PERMITIDOS PARA LA REGIÓN","CUMPLE, LOS ACCESOS MÁXIMOS PERMITIDOS PARA LA REGIÓN")</f>
        <v>CUMPLE, LOS ACCESOS MÁXIMOS PERMITIDOS PARA LA REGIÓN</v>
      </c>
      <c r="D37" s="131" t="str">
        <f>+IF(B37&lt;='Resumen región 14'!E3,IF(B38/B37&gt;=0.2,"CUMPLE CONDICIÓN DEL 20%","NO CUMPLE CONDICIÓN DEL 20%"),"NO CUMPLE, LA PROPUESTA SUPERA LOS ACCESOS PERMITIDOS PARA LA REGIÓN")</f>
        <v>CUMPLE CONDICIÓN DEL 20%</v>
      </c>
      <c r="E37" s="102" t="str">
        <f>+IF(AND(C37="CUMPLE, LOS ACCESOS MÁXIMOS PERMITIDOS PARA LA REGIÓN",D37="CUMPLE CONDICIÓN DEL 20%"),"CUMPLE","NO CUMPLE")</f>
        <v>CUMPLE</v>
      </c>
      <c r="F37" s="104" t="s">
        <v>85</v>
      </c>
      <c r="G37" s="105"/>
      <c r="H37" s="106"/>
      <c r="I37" s="61"/>
      <c r="J37" s="61"/>
      <c r="K37" s="61"/>
      <c r="L37" s="61"/>
      <c r="M37" s="61"/>
      <c r="N37" s="61"/>
      <c r="O37" s="6"/>
      <c r="P37" s="6"/>
      <c r="Q37" s="6"/>
      <c r="R37" s="6"/>
    </row>
    <row r="38" spans="1:18" s="17" customFormat="1" ht="54" x14ac:dyDescent="0.25">
      <c r="A38" s="31" t="s">
        <v>86</v>
      </c>
      <c r="B38" s="37">
        <v>1060</v>
      </c>
      <c r="C38" s="131"/>
      <c r="D38" s="131"/>
      <c r="E38" s="103"/>
      <c r="F38" s="107"/>
      <c r="G38" s="108"/>
      <c r="H38" s="109"/>
      <c r="I38" s="61"/>
      <c r="J38" s="61"/>
      <c r="K38" s="61"/>
      <c r="L38" s="61"/>
      <c r="M38" s="61"/>
      <c r="N38" s="61"/>
      <c r="O38" s="6"/>
      <c r="P38" s="6"/>
      <c r="Q38" s="6"/>
      <c r="R38" s="6"/>
    </row>
    <row r="39" spans="1:18" s="17" customFormat="1" ht="15" customHeight="1" x14ac:dyDescent="0.25">
      <c r="A39" s="93" t="s">
        <v>87</v>
      </c>
      <c r="B39" s="94"/>
      <c r="C39" s="94"/>
      <c r="D39" s="95"/>
      <c r="E39" s="31" t="s">
        <v>75</v>
      </c>
      <c r="F39" s="97"/>
      <c r="G39" s="98"/>
      <c r="H39" s="99"/>
      <c r="I39" s="61"/>
      <c r="J39" s="61"/>
      <c r="K39" s="61"/>
      <c r="L39" s="61"/>
      <c r="M39" s="61"/>
      <c r="N39" s="61"/>
      <c r="O39" s="6"/>
      <c r="P39" s="6"/>
      <c r="Q39" s="6"/>
      <c r="R39" s="6"/>
    </row>
    <row r="40" spans="1:18" s="17" customFormat="1" ht="13.5" customHeight="1" x14ac:dyDescent="0.25">
      <c r="A40" s="93" t="s">
        <v>88</v>
      </c>
      <c r="B40" s="94"/>
      <c r="C40" s="94"/>
      <c r="D40" s="95"/>
      <c r="E40" s="31" t="s">
        <v>75</v>
      </c>
      <c r="F40" s="97"/>
      <c r="G40" s="98"/>
      <c r="H40" s="99"/>
      <c r="I40" s="61"/>
      <c r="J40" s="61"/>
      <c r="K40" s="61"/>
      <c r="L40" s="61"/>
      <c r="M40" s="61"/>
      <c r="N40" s="61"/>
      <c r="O40" s="6"/>
      <c r="P40" s="6"/>
      <c r="Q40" s="6"/>
      <c r="R40" s="6"/>
    </row>
    <row r="41" spans="1:18" s="17" customFormat="1" ht="15" customHeight="1" x14ac:dyDescent="0.25">
      <c r="A41" s="93" t="s">
        <v>89</v>
      </c>
      <c r="B41" s="94"/>
      <c r="C41" s="94"/>
      <c r="D41" s="95"/>
      <c r="E41" s="31" t="s">
        <v>75</v>
      </c>
      <c r="F41" s="97"/>
      <c r="G41" s="98"/>
      <c r="H41" s="99"/>
      <c r="I41" s="61"/>
      <c r="J41" s="61"/>
      <c r="K41" s="61"/>
      <c r="L41" s="61"/>
      <c r="M41" s="61"/>
      <c r="N41" s="61"/>
      <c r="O41" s="6"/>
      <c r="P41" s="6"/>
      <c r="Q41" s="6"/>
      <c r="R41" s="6"/>
    </row>
    <row r="42" spans="1:18" s="17" customFormat="1" ht="87.75" customHeight="1" x14ac:dyDescent="0.25">
      <c r="A42" s="88" t="s">
        <v>90</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6" t="s">
        <v>91</v>
      </c>
      <c r="B44" s="96"/>
      <c r="C44" s="27" t="str">
        <f>+IF(COUNTIF(C30:G34,"=NO CUMPLE")&gt;0,"NO CUMPLE","CUMPLE")</f>
        <v>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92</v>
      </c>
      <c r="B46" s="96"/>
      <c r="C46" s="96"/>
      <c r="D46" s="96"/>
      <c r="E46" s="96"/>
      <c r="F46" s="96"/>
      <c r="G46" s="96"/>
      <c r="H46" s="96"/>
      <c r="O46" s="18"/>
      <c r="P46" s="18"/>
      <c r="Q46" s="18"/>
    </row>
    <row r="48" spans="1:18" s="17" customFormat="1" ht="54" x14ac:dyDescent="0.25">
      <c r="A48" s="100" t="s">
        <v>93</v>
      </c>
      <c r="B48" s="32" t="s">
        <v>94</v>
      </c>
      <c r="C48" s="32" t="s">
        <v>95</v>
      </c>
      <c r="D48" s="32" t="s">
        <v>96</v>
      </c>
      <c r="E48" s="32" t="s">
        <v>97</v>
      </c>
      <c r="F48" s="32" t="s">
        <v>98</v>
      </c>
      <c r="G48" s="32" t="s">
        <v>99</v>
      </c>
      <c r="H48" s="35" t="s">
        <v>42</v>
      </c>
    </row>
    <row r="49" spans="1:8" s="17" customFormat="1" x14ac:dyDescent="0.25">
      <c r="A49" s="100"/>
      <c r="B49" s="11" t="s">
        <v>100</v>
      </c>
      <c r="C49" s="33">
        <v>0</v>
      </c>
      <c r="D49" s="111" t="s">
        <v>101</v>
      </c>
      <c r="E49" s="111">
        <v>6</v>
      </c>
      <c r="F49" s="102">
        <f>+ROUND((E49/'Resumen región 14'!E5)*100,0)</f>
        <v>60</v>
      </c>
      <c r="G49" s="114">
        <f>IF(F49=0,0,IF(AND(F49&gt;0,F49&lt;=20),5,IF(AND(F49&gt;20,F49&lt;=50),15,IF(AND(F49&gt;50,F49&lt;=70),25,IF(AND(F49&gt;70,F49&lt;=100),40,"ERROR")))))</f>
        <v>25</v>
      </c>
      <c r="H49" s="102"/>
    </row>
    <row r="50" spans="1:8" s="17" customFormat="1" ht="27" x14ac:dyDescent="0.25">
      <c r="A50" s="100"/>
      <c r="B50" s="11" t="s">
        <v>102</v>
      </c>
      <c r="C50" s="33">
        <v>5</v>
      </c>
      <c r="D50" s="112"/>
      <c r="E50" s="112"/>
      <c r="F50" s="130"/>
      <c r="G50" s="114"/>
      <c r="H50" s="130"/>
    </row>
    <row r="51" spans="1:8" s="17" customFormat="1" ht="27" x14ac:dyDescent="0.25">
      <c r="A51" s="100"/>
      <c r="B51" s="11" t="s">
        <v>103</v>
      </c>
      <c r="C51" s="33">
        <v>15</v>
      </c>
      <c r="D51" s="112"/>
      <c r="E51" s="112"/>
      <c r="F51" s="130"/>
      <c r="G51" s="114"/>
      <c r="H51" s="130"/>
    </row>
    <row r="52" spans="1:8" s="17" customFormat="1" ht="27" x14ac:dyDescent="0.25">
      <c r="A52" s="100"/>
      <c r="B52" s="11" t="s">
        <v>104</v>
      </c>
      <c r="C52" s="33">
        <v>25</v>
      </c>
      <c r="D52" s="112"/>
      <c r="E52" s="112"/>
      <c r="F52" s="130"/>
      <c r="G52" s="114"/>
      <c r="H52" s="130"/>
    </row>
    <row r="53" spans="1:8" s="17" customFormat="1" ht="27" x14ac:dyDescent="0.25">
      <c r="A53" s="100"/>
      <c r="B53" s="11" t="s">
        <v>105</v>
      </c>
      <c r="C53" s="33">
        <v>40</v>
      </c>
      <c r="D53" s="113"/>
      <c r="E53" s="113"/>
      <c r="F53" s="103"/>
      <c r="G53" s="114"/>
      <c r="H53" s="103"/>
    </row>
    <row r="56" spans="1:8" ht="40.5" x14ac:dyDescent="0.25">
      <c r="A56" s="100" t="s">
        <v>106</v>
      </c>
      <c r="B56" s="32" t="s">
        <v>107</v>
      </c>
      <c r="C56" s="32" t="s">
        <v>95</v>
      </c>
      <c r="D56" s="32" t="s">
        <v>108</v>
      </c>
      <c r="E56" s="32" t="s">
        <v>109</v>
      </c>
      <c r="F56" s="115" t="s">
        <v>42</v>
      </c>
      <c r="G56" s="115"/>
      <c r="H56" s="115"/>
    </row>
    <row r="57" spans="1:8" x14ac:dyDescent="0.25">
      <c r="A57" s="100"/>
      <c r="B57" s="31" t="s">
        <v>110</v>
      </c>
      <c r="C57" s="33">
        <v>0</v>
      </c>
      <c r="D57" s="59"/>
      <c r="E57" s="60"/>
      <c r="F57" s="116"/>
      <c r="G57" s="117"/>
      <c r="H57" s="118"/>
    </row>
    <row r="58" spans="1:8" x14ac:dyDescent="0.25">
      <c r="A58" s="100"/>
      <c r="B58" s="31" t="s">
        <v>111</v>
      </c>
      <c r="C58" s="33">
        <v>5</v>
      </c>
      <c r="D58" s="59"/>
      <c r="E58" s="60"/>
      <c r="F58" s="116"/>
      <c r="G58" s="117"/>
      <c r="H58" s="118"/>
    </row>
    <row r="59" spans="1:8" x14ac:dyDescent="0.25">
      <c r="A59" s="100"/>
      <c r="B59" s="31" t="s">
        <v>112</v>
      </c>
      <c r="C59" s="33">
        <v>15</v>
      </c>
      <c r="D59" s="59"/>
      <c r="E59" s="60"/>
      <c r="F59" s="116"/>
      <c r="G59" s="117"/>
      <c r="H59" s="118"/>
    </row>
    <row r="60" spans="1:8" x14ac:dyDescent="0.25">
      <c r="A60" s="100"/>
      <c r="B60" s="31" t="s">
        <v>113</v>
      </c>
      <c r="C60" s="33">
        <v>30</v>
      </c>
      <c r="D60" s="59" t="s">
        <v>114</v>
      </c>
      <c r="E60" s="60">
        <v>30</v>
      </c>
      <c r="F60" s="116"/>
      <c r="G60" s="117"/>
      <c r="H60" s="118"/>
    </row>
    <row r="63" spans="1:8" ht="27" x14ac:dyDescent="0.25">
      <c r="A63" s="100" t="s">
        <v>115</v>
      </c>
      <c r="B63" s="32" t="s">
        <v>116</v>
      </c>
      <c r="C63" s="32" t="s">
        <v>117</v>
      </c>
      <c r="D63" s="32" t="s">
        <v>118</v>
      </c>
      <c r="E63" s="32" t="s">
        <v>119</v>
      </c>
      <c r="F63" s="32" t="s">
        <v>95</v>
      </c>
      <c r="G63" s="32" t="s">
        <v>99</v>
      </c>
      <c r="H63" s="39" t="s">
        <v>42</v>
      </c>
    </row>
    <row r="64" spans="1:8" ht="27" x14ac:dyDescent="0.25">
      <c r="A64" s="100"/>
      <c r="B64" s="36">
        <v>59970</v>
      </c>
      <c r="C64" s="36">
        <v>99950</v>
      </c>
      <c r="D64" s="67">
        <v>75000</v>
      </c>
      <c r="E64" s="12" t="str">
        <f>+IF(AND(D64&gt;=B64,D64&lt;=C64),"CUMPLE","NO CUMPLE")</f>
        <v>CUMPLE</v>
      </c>
      <c r="F64" s="28">
        <v>20</v>
      </c>
      <c r="G64" s="41" t="s">
        <v>120</v>
      </c>
      <c r="H64" s="38"/>
    </row>
    <row r="66" spans="1:18" x14ac:dyDescent="0.25">
      <c r="A66" s="5"/>
      <c r="B66" s="5"/>
      <c r="C66" s="8"/>
      <c r="D66" s="8"/>
      <c r="E66" s="8"/>
      <c r="F66" s="8"/>
      <c r="G66" s="8"/>
      <c r="H66" s="8"/>
      <c r="I66" s="8"/>
      <c r="J66" s="8"/>
      <c r="K66" s="8"/>
      <c r="L66" s="8"/>
      <c r="M66" s="7"/>
      <c r="N66" s="7"/>
      <c r="O66" s="7"/>
      <c r="P66" s="7"/>
      <c r="Q66" s="7"/>
    </row>
    <row r="67" spans="1:18" ht="54" x14ac:dyDescent="0.25">
      <c r="A67" s="127" t="s">
        <v>121</v>
      </c>
      <c r="B67" s="32" t="s">
        <v>122</v>
      </c>
      <c r="C67" s="32" t="s">
        <v>123</v>
      </c>
      <c r="D67" s="32" t="s">
        <v>95</v>
      </c>
      <c r="E67" s="32" t="s">
        <v>99</v>
      </c>
      <c r="F67" s="115" t="s">
        <v>42</v>
      </c>
      <c r="G67" s="115"/>
      <c r="H67" s="115"/>
      <c r="I67" s="8"/>
      <c r="J67" s="8"/>
      <c r="K67" s="7"/>
      <c r="L67" s="7"/>
      <c r="M67" s="7"/>
      <c r="N67" s="7"/>
      <c r="O67" s="7"/>
    </row>
    <row r="68" spans="1:18" ht="35.25" customHeight="1" x14ac:dyDescent="0.25">
      <c r="A68" s="128"/>
      <c r="B68" s="42">
        <f>+ROUND('Resumen región 14'!E3*20%,0)</f>
        <v>266</v>
      </c>
      <c r="C68" s="67">
        <v>1060</v>
      </c>
      <c r="D68" s="28">
        <v>10</v>
      </c>
      <c r="E68" s="28">
        <f>+IF(((C68-B68)/'Resumen región 14'!E3)*D68&gt;10,10,((C68-B68)/'Resumen región 14'!E3)*D68)</f>
        <v>5.969924812030075</v>
      </c>
      <c r="F68" s="129" t="s">
        <v>85</v>
      </c>
      <c r="G68" s="129"/>
      <c r="H68" s="129"/>
      <c r="I68" s="8"/>
      <c r="J68" s="8"/>
      <c r="K68" s="7"/>
      <c r="L68" s="7"/>
      <c r="M68" s="7"/>
      <c r="N68" s="7"/>
      <c r="O68" s="7"/>
    </row>
    <row r="69" spans="1:18" s="17" customFormat="1" ht="42" customHeight="1" x14ac:dyDescent="0.25">
      <c r="A69" s="88" t="s">
        <v>165</v>
      </c>
      <c r="B69" s="89"/>
      <c r="C69" s="89"/>
      <c r="D69" s="89"/>
      <c r="E69" s="89"/>
      <c r="F69" s="89"/>
      <c r="G69" s="89"/>
      <c r="H69" s="90"/>
      <c r="I69" s="61"/>
      <c r="J69" s="61"/>
      <c r="K69" s="61"/>
      <c r="L69" s="61"/>
      <c r="M69" s="61"/>
      <c r="N69" s="61"/>
      <c r="O69" s="6"/>
      <c r="P69" s="6"/>
      <c r="Q69" s="6"/>
      <c r="R69" s="6"/>
    </row>
  </sheetData>
  <mergeCells count="50">
    <mergeCell ref="G11:H11"/>
    <mergeCell ref="G6:H6"/>
    <mergeCell ref="G7:H7"/>
    <mergeCell ref="G8:H8"/>
    <mergeCell ref="G9:H9"/>
    <mergeCell ref="G10:H10"/>
    <mergeCell ref="D37:D38"/>
    <mergeCell ref="A44:B44"/>
    <mergeCell ref="C37:C38"/>
    <mergeCell ref="A42:H42"/>
    <mergeCell ref="A63:A64"/>
    <mergeCell ref="F40:H40"/>
    <mergeCell ref="A67:A68"/>
    <mergeCell ref="F67:H67"/>
    <mergeCell ref="F68:H68"/>
    <mergeCell ref="H49:H53"/>
    <mergeCell ref="F49:F53"/>
    <mergeCell ref="E49:E53"/>
    <mergeCell ref="A1:H1"/>
    <mergeCell ref="D49:D53"/>
    <mergeCell ref="G49:G53"/>
    <mergeCell ref="A56:A60"/>
    <mergeCell ref="F56:H56"/>
    <mergeCell ref="F57:H57"/>
    <mergeCell ref="F58:H58"/>
    <mergeCell ref="F59:H59"/>
    <mergeCell ref="F60:H60"/>
    <mergeCell ref="A46:H46"/>
    <mergeCell ref="A48:A53"/>
    <mergeCell ref="A32:A33"/>
    <mergeCell ref="B3:E3"/>
    <mergeCell ref="A13:B13"/>
    <mergeCell ref="A20:D20"/>
    <mergeCell ref="A26:B26"/>
    <mergeCell ref="A69:H69"/>
    <mergeCell ref="A21:B21"/>
    <mergeCell ref="C34:G34"/>
    <mergeCell ref="A41:D41"/>
    <mergeCell ref="C28:G28"/>
    <mergeCell ref="A29:B29"/>
    <mergeCell ref="C33:G33"/>
    <mergeCell ref="F41:H41"/>
    <mergeCell ref="C36:E36"/>
    <mergeCell ref="A36:B36"/>
    <mergeCell ref="F36:H36"/>
    <mergeCell ref="A39:D39"/>
    <mergeCell ref="A40:D40"/>
    <mergeCell ref="E37:E38"/>
    <mergeCell ref="F37:H38"/>
    <mergeCell ref="F39:H39"/>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F50C7-712E-4618-8832-943B455948D8}">
  <dimension ref="A1:R69"/>
  <sheetViews>
    <sheetView showGridLines="0" topLeftCell="A32"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0"/>
      <c r="C1" s="110"/>
      <c r="D1" s="110"/>
      <c r="E1" s="110"/>
      <c r="F1" s="110"/>
      <c r="G1" s="110"/>
      <c r="H1" s="110"/>
      <c r="O1" s="5"/>
      <c r="P1" s="5"/>
      <c r="Q1" s="5"/>
    </row>
    <row r="2" spans="1:17" ht="15" customHeight="1" x14ac:dyDescent="0.25">
      <c r="O2" s="5"/>
      <c r="P2" s="5"/>
      <c r="Q2" s="5"/>
    </row>
    <row r="3" spans="1:17" x14ac:dyDescent="0.25">
      <c r="A3" s="13" t="s">
        <v>34</v>
      </c>
      <c r="B3" s="121" t="s">
        <v>124</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36</v>
      </c>
      <c r="B6" s="32" t="s">
        <v>37</v>
      </c>
      <c r="C6" s="32" t="s">
        <v>38</v>
      </c>
      <c r="D6" s="32" t="s">
        <v>39</v>
      </c>
      <c r="E6" s="32" t="s">
        <v>40</v>
      </c>
      <c r="F6" s="32" t="s">
        <v>41</v>
      </c>
      <c r="G6" s="134" t="s">
        <v>42</v>
      </c>
      <c r="H6" s="135"/>
    </row>
    <row r="7" spans="1:17" ht="81" customHeight="1" x14ac:dyDescent="0.25">
      <c r="A7" s="12" t="s">
        <v>43</v>
      </c>
      <c r="B7" s="65" t="s">
        <v>125</v>
      </c>
      <c r="C7" s="69">
        <v>96001799</v>
      </c>
      <c r="D7" s="10" t="s">
        <v>126</v>
      </c>
      <c r="E7" s="66">
        <v>0.5</v>
      </c>
      <c r="F7" s="31" t="s">
        <v>45</v>
      </c>
      <c r="G7" s="93" t="s">
        <v>127</v>
      </c>
      <c r="H7" s="95"/>
      <c r="I7" s="8"/>
      <c r="J7" s="8"/>
      <c r="K7" s="8"/>
      <c r="L7" s="8"/>
      <c r="M7" s="7"/>
      <c r="N7" s="7"/>
      <c r="O7" s="7"/>
      <c r="P7" s="7"/>
      <c r="Q7" s="7"/>
    </row>
    <row r="8" spans="1:17" ht="82.5" customHeight="1" x14ac:dyDescent="0.25">
      <c r="A8" s="12" t="s">
        <v>128</v>
      </c>
      <c r="B8" s="65" t="s">
        <v>129</v>
      </c>
      <c r="C8" s="69">
        <v>96000111</v>
      </c>
      <c r="D8" s="10" t="s">
        <v>130</v>
      </c>
      <c r="E8" s="66">
        <v>0.5</v>
      </c>
      <c r="F8" s="31" t="s">
        <v>45</v>
      </c>
      <c r="G8" s="93" t="s">
        <v>131</v>
      </c>
      <c r="H8" s="95"/>
      <c r="I8" s="8"/>
      <c r="J8" s="8"/>
      <c r="K8" s="8"/>
      <c r="L8" s="8"/>
      <c r="M8" s="7"/>
      <c r="N8" s="7"/>
      <c r="O8" s="7"/>
      <c r="P8" s="7"/>
      <c r="Q8" s="7"/>
    </row>
    <row r="9" spans="1:17" x14ac:dyDescent="0.25">
      <c r="A9" s="12"/>
      <c r="B9" s="20"/>
      <c r="C9" s="11"/>
      <c r="D9" s="11"/>
      <c r="E9" s="11"/>
      <c r="F9" s="11"/>
      <c r="G9" s="93"/>
      <c r="H9" s="95"/>
      <c r="I9" s="8"/>
      <c r="J9" s="8"/>
      <c r="K9" s="8"/>
      <c r="L9" s="8"/>
      <c r="M9" s="7"/>
      <c r="N9" s="7"/>
      <c r="O9" s="7"/>
      <c r="P9" s="7"/>
      <c r="Q9" s="7"/>
    </row>
    <row r="10" spans="1:17" x14ac:dyDescent="0.25">
      <c r="A10" s="12"/>
      <c r="B10" s="20"/>
      <c r="C10" s="19"/>
      <c r="D10" s="15"/>
      <c r="E10" s="15"/>
      <c r="F10" s="15"/>
      <c r="G10" s="93"/>
      <c r="H10" s="95"/>
      <c r="I10" s="8"/>
      <c r="J10" s="8"/>
      <c r="K10" s="8"/>
      <c r="L10" s="8"/>
      <c r="M10" s="7"/>
      <c r="N10" s="7"/>
      <c r="O10" s="7"/>
      <c r="P10" s="7"/>
      <c r="Q10" s="7"/>
    </row>
    <row r="11" spans="1:17" x14ac:dyDescent="0.25">
      <c r="A11" s="12"/>
      <c r="B11" s="20"/>
      <c r="C11" s="19"/>
      <c r="D11" s="15"/>
      <c r="E11" s="15"/>
      <c r="F11" s="15"/>
      <c r="G11" s="93"/>
      <c r="H11" s="95"/>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46</v>
      </c>
      <c r="B13" s="123"/>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75</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28</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53</v>
      </c>
      <c r="B20" s="125"/>
      <c r="C20" s="125"/>
      <c r="D20" s="126"/>
      <c r="E20" s="8"/>
      <c r="F20" s="8"/>
      <c r="G20" s="8"/>
      <c r="H20" s="8"/>
      <c r="I20" s="8"/>
      <c r="J20" s="8"/>
      <c r="K20" s="8"/>
      <c r="L20" s="8"/>
      <c r="M20" s="7"/>
      <c r="N20" s="7"/>
      <c r="O20" s="7"/>
      <c r="P20" s="7"/>
      <c r="Q20" s="7"/>
    </row>
    <row r="21" spans="1:17" ht="25.5" x14ac:dyDescent="0.25">
      <c r="A21" s="91" t="s">
        <v>54</v>
      </c>
      <c r="B21" s="92"/>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27"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24" t="s">
        <v>65</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66</v>
      </c>
      <c r="D28" s="96"/>
      <c r="E28" s="96"/>
      <c r="F28" s="96"/>
      <c r="G28" s="96"/>
      <c r="H28" s="16"/>
      <c r="I28" s="16"/>
      <c r="J28" s="16"/>
      <c r="K28" s="16"/>
      <c r="L28" s="16"/>
      <c r="M28" s="16"/>
      <c r="N28" s="6"/>
      <c r="O28" s="6"/>
      <c r="P28" s="6"/>
      <c r="Q28" s="6"/>
    </row>
    <row r="29" spans="1:17" x14ac:dyDescent="0.25">
      <c r="A29" s="96" t="s">
        <v>67</v>
      </c>
      <c r="B29" s="96"/>
      <c r="C29" s="27" t="s">
        <v>68</v>
      </c>
      <c r="D29" s="27" t="s">
        <v>69</v>
      </c>
      <c r="E29" s="27" t="s">
        <v>70</v>
      </c>
      <c r="F29" s="27" t="s">
        <v>71</v>
      </c>
      <c r="G29" s="27" t="s">
        <v>72</v>
      </c>
      <c r="H29" s="30" t="s">
        <v>42</v>
      </c>
    </row>
    <row r="30" spans="1:17" x14ac:dyDescent="0.25">
      <c r="A30" s="9" t="s">
        <v>73</v>
      </c>
      <c r="B30" s="10" t="s">
        <v>74</v>
      </c>
      <c r="C30" s="31" t="s">
        <v>75</v>
      </c>
      <c r="D30" s="31" t="s">
        <v>75</v>
      </c>
      <c r="E30" s="31"/>
      <c r="F30" s="31"/>
      <c r="G30" s="31"/>
      <c r="H30" s="10"/>
    </row>
    <row r="31" spans="1:17" ht="108" x14ac:dyDescent="0.25">
      <c r="A31" s="9" t="s">
        <v>76</v>
      </c>
      <c r="B31" s="10" t="s">
        <v>132</v>
      </c>
      <c r="C31" s="31" t="s">
        <v>50</v>
      </c>
      <c r="D31" s="31" t="s">
        <v>50</v>
      </c>
      <c r="E31" s="31"/>
      <c r="F31" s="31"/>
      <c r="G31" s="31"/>
      <c r="H31" s="70" t="s">
        <v>133</v>
      </c>
    </row>
    <row r="32" spans="1:17" ht="94.5" x14ac:dyDescent="0.25">
      <c r="A32" s="119" t="s">
        <v>78</v>
      </c>
      <c r="B32" s="10" t="s">
        <v>79</v>
      </c>
      <c r="C32" s="31" t="s">
        <v>75</v>
      </c>
      <c r="D32" s="31" t="s">
        <v>75</v>
      </c>
      <c r="E32" s="31"/>
      <c r="F32" s="31"/>
      <c r="G32" s="31"/>
      <c r="H32" s="10" t="s">
        <v>134</v>
      </c>
    </row>
    <row r="33" spans="1:18" x14ac:dyDescent="0.25">
      <c r="A33" s="120"/>
      <c r="B33" s="10" t="s">
        <v>80</v>
      </c>
      <c r="C33" s="93" t="str">
        <f>+IF(AND(E37="CUMPLE",E39="CUMPLE",E40="CUMPLE",E41="CUMPLE"),"CUMPLE","NO CUMPLE")</f>
        <v>CUMPLE</v>
      </c>
      <c r="D33" s="94"/>
      <c r="E33" s="94"/>
      <c r="F33" s="94"/>
      <c r="G33" s="95"/>
      <c r="H33" s="10"/>
    </row>
    <row r="34" spans="1:18" ht="27" x14ac:dyDescent="0.25">
      <c r="A34" s="9">
        <v>14</v>
      </c>
      <c r="B34" s="10" t="s">
        <v>81</v>
      </c>
      <c r="C34" s="93" t="s">
        <v>75</v>
      </c>
      <c r="D34" s="94"/>
      <c r="E34" s="94"/>
      <c r="F34" s="94"/>
      <c r="G34" s="95"/>
      <c r="H34" s="10" t="s">
        <v>135</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0" t="s">
        <v>82</v>
      </c>
      <c r="B36" s="100"/>
      <c r="C36" s="100" t="s">
        <v>83</v>
      </c>
      <c r="D36" s="100"/>
      <c r="E36" s="100"/>
      <c r="F36" s="101" t="s">
        <v>42</v>
      </c>
      <c r="G36" s="101"/>
      <c r="H36" s="101"/>
      <c r="I36" s="61"/>
      <c r="J36" s="61"/>
      <c r="K36" s="61"/>
      <c r="L36" s="61"/>
      <c r="M36" s="61"/>
      <c r="N36" s="61"/>
      <c r="O36" s="6"/>
      <c r="P36" s="6"/>
      <c r="Q36" s="6"/>
      <c r="R36" s="6"/>
    </row>
    <row r="37" spans="1:18" s="17" customFormat="1" ht="67.5" customHeight="1" x14ac:dyDescent="0.25">
      <c r="A37" s="10" t="s">
        <v>84</v>
      </c>
      <c r="B37" s="37">
        <v>1330</v>
      </c>
      <c r="C37" s="131" t="str">
        <f>+IF(B37&gt;'Resumen región 14'!E3,"NO CUMPLE, LA PROPUESTA SUPERA LOS ACCESOS PERMITIDOS PARA LA REGIÓN","CUMPLE, LOS ACCESOS MÁXIMOS PERMITIDOS PARA LA REGIÓN")</f>
        <v>CUMPLE, LOS ACCESOS MÁXIMOS PERMITIDOS PARA LA REGIÓN</v>
      </c>
      <c r="D37" s="131" t="str">
        <f>+IF(B37&lt;='Resumen región 14'!E3,IF(B38/B37&gt;=0.2,"CUMPLE CONDICIÓN DEL 20%","NO CUMPLE CONDICIÓN DEL 20%"),"NO CUMPLE, LA PROPUESTA SUPERA LOS ACCESOS PERMITIDOS PARA LA REGIÓN")</f>
        <v>CUMPLE CONDICIÓN DEL 20%</v>
      </c>
      <c r="E37" s="102" t="str">
        <f>+IF(AND(C37="CUMPLE, LOS ACCESOS MÁXIMOS PERMITIDOS PARA LA REGIÓN",D37="CUMPLE CONDICIÓN DEL 20%"),"CUMPLE","NO CUMPLE")</f>
        <v>CUMPLE</v>
      </c>
      <c r="F37" s="104" t="s">
        <v>136</v>
      </c>
      <c r="G37" s="105"/>
      <c r="H37" s="106"/>
      <c r="I37" s="61"/>
      <c r="J37" s="61"/>
      <c r="K37" s="61"/>
      <c r="L37" s="61"/>
      <c r="M37" s="61"/>
      <c r="N37" s="61"/>
      <c r="O37" s="6"/>
      <c r="P37" s="6"/>
      <c r="Q37" s="6"/>
      <c r="R37" s="6"/>
    </row>
    <row r="38" spans="1:18" s="17" customFormat="1" ht="54" x14ac:dyDescent="0.25">
      <c r="A38" s="31" t="s">
        <v>86</v>
      </c>
      <c r="B38" s="37">
        <v>5116</v>
      </c>
      <c r="C38" s="131"/>
      <c r="D38" s="131"/>
      <c r="E38" s="103"/>
      <c r="F38" s="107"/>
      <c r="G38" s="108"/>
      <c r="H38" s="109"/>
      <c r="I38" s="61"/>
      <c r="J38" s="61"/>
      <c r="K38" s="61"/>
      <c r="L38" s="61"/>
      <c r="M38" s="61"/>
      <c r="N38" s="61"/>
      <c r="O38" s="6"/>
      <c r="P38" s="6"/>
      <c r="Q38" s="6"/>
      <c r="R38" s="6"/>
    </row>
    <row r="39" spans="1:18" s="17" customFormat="1" ht="15" customHeight="1" x14ac:dyDescent="0.25">
      <c r="A39" s="93" t="s">
        <v>87</v>
      </c>
      <c r="B39" s="94"/>
      <c r="C39" s="94"/>
      <c r="D39" s="95"/>
      <c r="E39" s="31" t="s">
        <v>75</v>
      </c>
      <c r="F39" s="97"/>
      <c r="G39" s="98"/>
      <c r="H39" s="99"/>
      <c r="I39" s="61"/>
      <c r="J39" s="61"/>
      <c r="K39" s="61"/>
      <c r="L39" s="61"/>
      <c r="M39" s="61"/>
      <c r="N39" s="61"/>
      <c r="O39" s="6"/>
      <c r="P39" s="6"/>
      <c r="Q39" s="6"/>
      <c r="R39" s="6"/>
    </row>
    <row r="40" spans="1:18" s="17" customFormat="1" ht="13.5" customHeight="1" x14ac:dyDescent="0.25">
      <c r="A40" s="93" t="s">
        <v>88</v>
      </c>
      <c r="B40" s="94"/>
      <c r="C40" s="94"/>
      <c r="D40" s="95"/>
      <c r="E40" s="31" t="s">
        <v>75</v>
      </c>
      <c r="F40" s="97"/>
      <c r="G40" s="98"/>
      <c r="H40" s="99"/>
      <c r="I40" s="61"/>
      <c r="J40" s="61"/>
      <c r="K40" s="61"/>
      <c r="L40" s="61"/>
      <c r="M40" s="61"/>
      <c r="N40" s="61"/>
      <c r="O40" s="6"/>
      <c r="P40" s="6"/>
      <c r="Q40" s="6"/>
      <c r="R40" s="6"/>
    </row>
    <row r="41" spans="1:18" s="17" customFormat="1" ht="15" customHeight="1" x14ac:dyDescent="0.25">
      <c r="A41" s="93" t="s">
        <v>89</v>
      </c>
      <c r="B41" s="94"/>
      <c r="C41" s="94"/>
      <c r="D41" s="95"/>
      <c r="E41" s="31" t="s">
        <v>75</v>
      </c>
      <c r="F41" s="97"/>
      <c r="G41" s="98"/>
      <c r="H41" s="99"/>
      <c r="I41" s="61"/>
      <c r="J41" s="61"/>
      <c r="K41" s="61"/>
      <c r="L41" s="61"/>
      <c r="M41" s="61"/>
      <c r="N41" s="61"/>
      <c r="O41" s="6"/>
      <c r="P41" s="6"/>
      <c r="Q41" s="6"/>
      <c r="R41" s="6"/>
    </row>
    <row r="42" spans="1:18" s="17" customFormat="1" ht="87.75" customHeight="1" x14ac:dyDescent="0.25">
      <c r="A42" s="88" t="s">
        <v>90</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6" t="s">
        <v>91</v>
      </c>
      <c r="B44" s="96"/>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92</v>
      </c>
      <c r="B46" s="96"/>
      <c r="C46" s="96"/>
      <c r="D46" s="96"/>
      <c r="E46" s="96"/>
      <c r="F46" s="96"/>
      <c r="G46" s="96"/>
      <c r="H46" s="96"/>
      <c r="O46" s="18"/>
      <c r="P46" s="18"/>
      <c r="Q46" s="18"/>
    </row>
    <row r="48" spans="1:18" s="17" customFormat="1" ht="54" x14ac:dyDescent="0.25">
      <c r="A48" s="100" t="s">
        <v>93</v>
      </c>
      <c r="B48" s="32" t="s">
        <v>94</v>
      </c>
      <c r="C48" s="32" t="s">
        <v>95</v>
      </c>
      <c r="D48" s="32" t="s">
        <v>96</v>
      </c>
      <c r="E48" s="32" t="s">
        <v>97</v>
      </c>
      <c r="F48" s="32" t="s">
        <v>98</v>
      </c>
      <c r="G48" s="32" t="s">
        <v>99</v>
      </c>
      <c r="H48" s="35" t="s">
        <v>42</v>
      </c>
    </row>
    <row r="49" spans="1:8" s="17" customFormat="1" x14ac:dyDescent="0.25">
      <c r="A49" s="100"/>
      <c r="B49" s="11" t="s">
        <v>100</v>
      </c>
      <c r="C49" s="33">
        <v>0</v>
      </c>
      <c r="D49" s="111" t="s">
        <v>137</v>
      </c>
      <c r="E49" s="111">
        <v>8</v>
      </c>
      <c r="F49" s="102">
        <f>+ROUND((E49/'Resumen región 14'!E5)*100,0)</f>
        <v>80</v>
      </c>
      <c r="G49" s="114">
        <f>IF(F49=0,0,IF(AND(F49&gt;0,F49&lt;=20),5,IF(AND(F49&gt;20,F49&lt;=50),15,IF(AND(F49&gt;50,F49&lt;=70),25,IF(AND(F49&gt;70,F49&lt;=100),40,"ERROR")))))</f>
        <v>40</v>
      </c>
      <c r="H49" s="136" t="s">
        <v>138</v>
      </c>
    </row>
    <row r="50" spans="1:8" s="17" customFormat="1" ht="27" x14ac:dyDescent="0.25">
      <c r="A50" s="100"/>
      <c r="B50" s="11" t="s">
        <v>102</v>
      </c>
      <c r="C50" s="33">
        <v>5</v>
      </c>
      <c r="D50" s="112"/>
      <c r="E50" s="112"/>
      <c r="F50" s="130"/>
      <c r="G50" s="114"/>
      <c r="H50" s="137"/>
    </row>
    <row r="51" spans="1:8" s="17" customFormat="1" ht="27" x14ac:dyDescent="0.25">
      <c r="A51" s="100"/>
      <c r="B51" s="11" t="s">
        <v>103</v>
      </c>
      <c r="C51" s="33">
        <v>15</v>
      </c>
      <c r="D51" s="112"/>
      <c r="E51" s="112"/>
      <c r="F51" s="130"/>
      <c r="G51" s="114"/>
      <c r="H51" s="137"/>
    </row>
    <row r="52" spans="1:8" s="17" customFormat="1" ht="27" x14ac:dyDescent="0.25">
      <c r="A52" s="100"/>
      <c r="B52" s="11" t="s">
        <v>104</v>
      </c>
      <c r="C52" s="33">
        <v>25</v>
      </c>
      <c r="D52" s="112"/>
      <c r="E52" s="112"/>
      <c r="F52" s="130"/>
      <c r="G52" s="114"/>
      <c r="H52" s="137"/>
    </row>
    <row r="53" spans="1:8" s="17" customFormat="1" ht="27" x14ac:dyDescent="0.25">
      <c r="A53" s="100"/>
      <c r="B53" s="11" t="s">
        <v>105</v>
      </c>
      <c r="C53" s="33">
        <v>40</v>
      </c>
      <c r="D53" s="113"/>
      <c r="E53" s="113"/>
      <c r="F53" s="103"/>
      <c r="G53" s="114"/>
      <c r="H53" s="138"/>
    </row>
    <row r="56" spans="1:8" ht="40.5" x14ac:dyDescent="0.25">
      <c r="A56" s="100" t="s">
        <v>106</v>
      </c>
      <c r="B56" s="32" t="s">
        <v>107</v>
      </c>
      <c r="C56" s="32" t="s">
        <v>95</v>
      </c>
      <c r="D56" s="32" t="s">
        <v>108</v>
      </c>
      <c r="E56" s="32" t="s">
        <v>109</v>
      </c>
      <c r="F56" s="115" t="s">
        <v>42</v>
      </c>
      <c r="G56" s="115"/>
      <c r="H56" s="115"/>
    </row>
    <row r="57" spans="1:8" x14ac:dyDescent="0.25">
      <c r="A57" s="100"/>
      <c r="B57" s="31" t="s">
        <v>110</v>
      </c>
      <c r="C57" s="33">
        <v>0</v>
      </c>
      <c r="D57" s="59"/>
      <c r="E57" s="60"/>
      <c r="F57" s="116"/>
      <c r="G57" s="117"/>
      <c r="H57" s="118"/>
    </row>
    <row r="58" spans="1:8" x14ac:dyDescent="0.25">
      <c r="A58" s="100"/>
      <c r="B58" s="31" t="s">
        <v>111</v>
      </c>
      <c r="C58" s="33">
        <v>5</v>
      </c>
      <c r="D58" s="59"/>
      <c r="E58" s="60"/>
      <c r="F58" s="116"/>
      <c r="G58" s="117"/>
      <c r="H58" s="118"/>
    </row>
    <row r="59" spans="1:8" x14ac:dyDescent="0.25">
      <c r="A59" s="100"/>
      <c r="B59" s="31" t="s">
        <v>112</v>
      </c>
      <c r="C59" s="33">
        <v>15</v>
      </c>
      <c r="D59" s="59"/>
      <c r="E59" s="60"/>
      <c r="F59" s="116"/>
      <c r="G59" s="117"/>
      <c r="H59" s="118"/>
    </row>
    <row r="60" spans="1:8" x14ac:dyDescent="0.25">
      <c r="A60" s="100"/>
      <c r="B60" s="31" t="s">
        <v>113</v>
      </c>
      <c r="C60" s="33">
        <v>30</v>
      </c>
      <c r="D60" s="59" t="s">
        <v>114</v>
      </c>
      <c r="E60" s="60">
        <f>+C60</f>
        <v>30</v>
      </c>
      <c r="F60" s="116"/>
      <c r="G60" s="117"/>
      <c r="H60" s="118"/>
    </row>
    <row r="63" spans="1:8" ht="27" x14ac:dyDescent="0.25">
      <c r="A63" s="100" t="s">
        <v>115</v>
      </c>
      <c r="B63" s="32" t="s">
        <v>116</v>
      </c>
      <c r="C63" s="32" t="s">
        <v>117</v>
      </c>
      <c r="D63" s="32" t="s">
        <v>118</v>
      </c>
      <c r="E63" s="32" t="s">
        <v>119</v>
      </c>
      <c r="F63" s="32" t="s">
        <v>95</v>
      </c>
      <c r="G63" s="32" t="s">
        <v>99</v>
      </c>
      <c r="H63" s="39" t="s">
        <v>42</v>
      </c>
    </row>
    <row r="64" spans="1:8" ht="27" x14ac:dyDescent="0.25">
      <c r="A64" s="100"/>
      <c r="B64" s="36">
        <v>59970</v>
      </c>
      <c r="C64" s="36">
        <v>99950</v>
      </c>
      <c r="D64" s="71">
        <v>80000</v>
      </c>
      <c r="E64" s="12" t="str">
        <f>+IF(AND(D64&gt;=B64,D64&lt;=C64),"CUMPLE","NO CUMPLE")</f>
        <v>CUMPLE</v>
      </c>
      <c r="F64" s="28">
        <v>20</v>
      </c>
      <c r="G64" s="41" t="s">
        <v>120</v>
      </c>
      <c r="H64" s="68"/>
    </row>
    <row r="66" spans="1:18" x14ac:dyDescent="0.25">
      <c r="A66" s="5"/>
      <c r="B66" s="5"/>
      <c r="C66" s="8"/>
      <c r="D66" s="8"/>
      <c r="E66" s="8"/>
      <c r="F66" s="8"/>
      <c r="G66" s="8"/>
      <c r="H66" s="8"/>
      <c r="I66" s="8"/>
      <c r="J66" s="8"/>
      <c r="K66" s="8"/>
      <c r="L66" s="8"/>
      <c r="M66" s="7"/>
      <c r="N66" s="7"/>
      <c r="O66" s="7"/>
      <c r="P66" s="7"/>
      <c r="Q66" s="7"/>
    </row>
    <row r="67" spans="1:18" ht="54" x14ac:dyDescent="0.25">
      <c r="A67" s="127" t="s">
        <v>121</v>
      </c>
      <c r="B67" s="32" t="s">
        <v>122</v>
      </c>
      <c r="C67" s="32" t="s">
        <v>123</v>
      </c>
      <c r="D67" s="32" t="s">
        <v>95</v>
      </c>
      <c r="E67" s="32" t="s">
        <v>99</v>
      </c>
      <c r="F67" s="115" t="s">
        <v>42</v>
      </c>
      <c r="G67" s="115"/>
      <c r="H67" s="115"/>
      <c r="I67" s="8"/>
      <c r="J67" s="8"/>
      <c r="K67" s="7"/>
      <c r="L67" s="7"/>
      <c r="M67" s="7"/>
      <c r="N67" s="7"/>
      <c r="O67" s="7"/>
    </row>
    <row r="68" spans="1:18" ht="69.75" customHeight="1" x14ac:dyDescent="0.25">
      <c r="A68" s="128"/>
      <c r="B68" s="42">
        <f>+ROUND('Resumen región 14'!E3*20%,0)</f>
        <v>266</v>
      </c>
      <c r="C68" s="43">
        <v>5116</v>
      </c>
      <c r="D68" s="28">
        <v>10</v>
      </c>
      <c r="E68" s="28">
        <f>+IF(((C68-B68)/'Resumen región 14'!E3)*D68&gt;10,10,((C68-B68)/'Resumen región 14'!E3)*D68)</f>
        <v>10</v>
      </c>
      <c r="F68" s="129" t="s">
        <v>139</v>
      </c>
      <c r="G68" s="129"/>
      <c r="H68" s="129"/>
      <c r="I68" s="8"/>
      <c r="J68" s="8"/>
      <c r="K68" s="7"/>
      <c r="L68" s="7"/>
      <c r="M68" s="7"/>
      <c r="N68" s="7"/>
      <c r="O68" s="7"/>
    </row>
    <row r="69" spans="1:18" s="17" customFormat="1" ht="42" customHeight="1" x14ac:dyDescent="0.25">
      <c r="A69" s="88" t="s">
        <v>165</v>
      </c>
      <c r="B69" s="89"/>
      <c r="C69" s="89"/>
      <c r="D69" s="89"/>
      <c r="E69" s="89"/>
      <c r="F69" s="89"/>
      <c r="G69" s="89"/>
      <c r="H69" s="90"/>
      <c r="I69" s="61"/>
      <c r="J69" s="61"/>
      <c r="K69" s="61"/>
      <c r="L69" s="61"/>
      <c r="M69" s="61"/>
      <c r="N69" s="61"/>
      <c r="O69" s="6"/>
      <c r="P69" s="6"/>
      <c r="Q69" s="6"/>
      <c r="R69" s="6"/>
    </row>
  </sheetData>
  <mergeCells count="50">
    <mergeCell ref="F67:H67"/>
    <mergeCell ref="F68:H68"/>
    <mergeCell ref="A56:A60"/>
    <mergeCell ref="F56:H56"/>
    <mergeCell ref="F57:H57"/>
    <mergeCell ref="F58:H58"/>
    <mergeCell ref="F59:H59"/>
    <mergeCell ref="F60:H60"/>
    <mergeCell ref="G10:H10"/>
    <mergeCell ref="G11:H11"/>
    <mergeCell ref="A63:A64"/>
    <mergeCell ref="A46:H46"/>
    <mergeCell ref="A48:A53"/>
    <mergeCell ref="D49:D53"/>
    <mergeCell ref="E49:E53"/>
    <mergeCell ref="A39:D39"/>
    <mergeCell ref="F39:H39"/>
    <mergeCell ref="A40:D40"/>
    <mergeCell ref="F40:H40"/>
    <mergeCell ref="A41:D41"/>
    <mergeCell ref="F41:H41"/>
    <mergeCell ref="A26:B26"/>
    <mergeCell ref="G6:H6"/>
    <mergeCell ref="G7:H7"/>
    <mergeCell ref="G8:H8"/>
    <mergeCell ref="G9:H9"/>
    <mergeCell ref="A1:H1"/>
    <mergeCell ref="B3:E3"/>
    <mergeCell ref="A69:H69"/>
    <mergeCell ref="C28:G28"/>
    <mergeCell ref="A29:B29"/>
    <mergeCell ref="A32:A33"/>
    <mergeCell ref="C33:G33"/>
    <mergeCell ref="C34:G34"/>
    <mergeCell ref="A36:B36"/>
    <mergeCell ref="C36:E36"/>
    <mergeCell ref="F36:H36"/>
    <mergeCell ref="C37:C38"/>
    <mergeCell ref="D37:D38"/>
    <mergeCell ref="E37:E38"/>
    <mergeCell ref="F37:H38"/>
    <mergeCell ref="A44:B44"/>
    <mergeCell ref="A42:H42"/>
    <mergeCell ref="A67:A68"/>
    <mergeCell ref="F49:F53"/>
    <mergeCell ref="G49:G53"/>
    <mergeCell ref="H49:H53"/>
    <mergeCell ref="A13:B13"/>
    <mergeCell ref="A20:D20"/>
    <mergeCell ref="A21:B21"/>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54850A87-BC17-4CCD-83D6-A2594B9104DA}">
          <x14:formula1>
            <xm:f>Variables!$A$2:$A$3</xm:f>
          </x14:formula1>
          <xm:sqref>C30:G32 C34 E39:E42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D5344-74B5-456B-AEBA-15F3AE7F432E}">
  <dimension ref="A1:R69"/>
  <sheetViews>
    <sheetView showGridLines="0" topLeftCell="A35"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77" t="s">
        <v>0</v>
      </c>
      <c r="B1" s="110"/>
      <c r="C1" s="110"/>
      <c r="D1" s="110"/>
      <c r="E1" s="110"/>
      <c r="F1" s="110"/>
      <c r="G1" s="110"/>
      <c r="H1" s="110"/>
      <c r="O1" s="5"/>
      <c r="P1" s="5"/>
      <c r="Q1" s="5"/>
    </row>
    <row r="2" spans="1:17" ht="15" customHeight="1" x14ac:dyDescent="0.25">
      <c r="O2" s="5"/>
      <c r="P2" s="5"/>
      <c r="Q2" s="5"/>
    </row>
    <row r="3" spans="1:17" x14ac:dyDescent="0.25">
      <c r="A3" s="13" t="s">
        <v>34</v>
      </c>
      <c r="B3" s="121" t="s">
        <v>140</v>
      </c>
      <c r="C3" s="121"/>
      <c r="D3" s="121"/>
      <c r="E3" s="121"/>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36</v>
      </c>
      <c r="B6" s="32" t="s">
        <v>37</v>
      </c>
      <c r="C6" s="32" t="s">
        <v>38</v>
      </c>
      <c r="D6" s="32" t="s">
        <v>39</v>
      </c>
      <c r="E6" s="32" t="s">
        <v>40</v>
      </c>
      <c r="F6" s="32" t="s">
        <v>41</v>
      </c>
      <c r="G6" s="134" t="s">
        <v>42</v>
      </c>
      <c r="H6" s="135"/>
    </row>
    <row r="7" spans="1:17" ht="27" x14ac:dyDescent="0.25">
      <c r="A7" s="12" t="s">
        <v>43</v>
      </c>
      <c r="B7" s="65" t="s">
        <v>141</v>
      </c>
      <c r="C7" s="69">
        <v>96000743</v>
      </c>
      <c r="D7" s="10" t="s">
        <v>142</v>
      </c>
      <c r="E7" s="66">
        <v>0.25</v>
      </c>
      <c r="F7" s="31" t="s">
        <v>143</v>
      </c>
      <c r="G7" s="97" t="s">
        <v>144</v>
      </c>
      <c r="H7" s="99"/>
      <c r="I7" s="8"/>
      <c r="J7" s="8"/>
      <c r="K7" s="8"/>
      <c r="L7" s="8"/>
      <c r="M7" s="7"/>
      <c r="N7" s="7"/>
      <c r="O7" s="7"/>
      <c r="P7" s="7"/>
      <c r="Q7" s="7"/>
    </row>
    <row r="8" spans="1:17" ht="27" x14ac:dyDescent="0.25">
      <c r="A8" s="12" t="s">
        <v>128</v>
      </c>
      <c r="B8" s="65" t="s">
        <v>145</v>
      </c>
      <c r="C8" s="69">
        <v>96003130</v>
      </c>
      <c r="D8" s="11" t="s">
        <v>146</v>
      </c>
      <c r="E8" s="66">
        <v>0.75</v>
      </c>
      <c r="F8" s="31" t="s">
        <v>143</v>
      </c>
      <c r="G8" s="97" t="s">
        <v>144</v>
      </c>
      <c r="H8" s="99"/>
      <c r="I8" s="8"/>
      <c r="J8" s="8"/>
      <c r="K8" s="8"/>
      <c r="L8" s="8"/>
      <c r="M8" s="7"/>
      <c r="N8" s="7"/>
      <c r="O8" s="7"/>
      <c r="P8" s="7"/>
      <c r="Q8" s="7"/>
    </row>
    <row r="9" spans="1:17" x14ac:dyDescent="0.25">
      <c r="A9" s="12"/>
      <c r="B9" s="20"/>
      <c r="C9" s="11"/>
      <c r="D9" s="11"/>
      <c r="E9" s="11"/>
      <c r="F9" s="11"/>
      <c r="G9" s="132"/>
      <c r="H9" s="133"/>
      <c r="I9" s="8"/>
      <c r="J9" s="8"/>
      <c r="K9" s="8"/>
      <c r="L9" s="8"/>
      <c r="M9" s="7"/>
      <c r="N9" s="7"/>
      <c r="O9" s="7"/>
      <c r="P9" s="7"/>
      <c r="Q9" s="7"/>
    </row>
    <row r="10" spans="1:17" x14ac:dyDescent="0.25">
      <c r="A10" s="12"/>
      <c r="B10" s="20"/>
      <c r="C10" s="19"/>
      <c r="D10" s="15"/>
      <c r="E10" s="15"/>
      <c r="F10" s="15"/>
      <c r="G10" s="132"/>
      <c r="H10" s="133"/>
      <c r="I10" s="8"/>
      <c r="J10" s="8"/>
      <c r="K10" s="8"/>
      <c r="L10" s="8"/>
      <c r="M10" s="7"/>
      <c r="N10" s="7"/>
      <c r="O10" s="7"/>
      <c r="P10" s="7"/>
      <c r="Q10" s="7"/>
    </row>
    <row r="11" spans="1:17" x14ac:dyDescent="0.25">
      <c r="A11" s="12"/>
      <c r="B11" s="20"/>
      <c r="C11" s="19"/>
      <c r="D11" s="15"/>
      <c r="E11" s="15"/>
      <c r="F11" s="15"/>
      <c r="G11" s="132"/>
      <c r="H11" s="133"/>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46</v>
      </c>
      <c r="B13" s="123"/>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28</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53</v>
      </c>
      <c r="B20" s="125"/>
      <c r="C20" s="125"/>
      <c r="D20" s="126"/>
      <c r="E20" s="8"/>
      <c r="F20" s="8"/>
      <c r="G20" s="8"/>
      <c r="H20" s="8"/>
      <c r="I20" s="8"/>
      <c r="J20" s="8"/>
      <c r="K20" s="8"/>
      <c r="L20" s="8"/>
      <c r="M20" s="7"/>
      <c r="N20" s="7"/>
      <c r="O20" s="7"/>
      <c r="P20" s="7"/>
      <c r="Q20" s="7"/>
    </row>
    <row r="21" spans="1:17" ht="25.5" x14ac:dyDescent="0.25">
      <c r="A21" s="91" t="s">
        <v>54</v>
      </c>
      <c r="B21" s="92"/>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42" customHeight="1"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24" t="s">
        <v>65</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66</v>
      </c>
      <c r="D28" s="96"/>
      <c r="E28" s="96"/>
      <c r="F28" s="96"/>
      <c r="G28" s="96"/>
      <c r="H28" s="16"/>
      <c r="I28" s="16"/>
      <c r="J28" s="16"/>
      <c r="K28" s="16"/>
      <c r="L28" s="16"/>
      <c r="M28" s="16"/>
      <c r="N28" s="6"/>
      <c r="O28" s="6"/>
      <c r="P28" s="6"/>
      <c r="Q28" s="6"/>
    </row>
    <row r="29" spans="1:17" x14ac:dyDescent="0.25">
      <c r="A29" s="96" t="s">
        <v>67</v>
      </c>
      <c r="B29" s="96"/>
      <c r="C29" s="27" t="s">
        <v>68</v>
      </c>
      <c r="D29" s="27" t="s">
        <v>69</v>
      </c>
      <c r="E29" s="27" t="s">
        <v>70</v>
      </c>
      <c r="F29" s="27" t="s">
        <v>71</v>
      </c>
      <c r="G29" s="27" t="s">
        <v>72</v>
      </c>
      <c r="H29" s="30" t="s">
        <v>42</v>
      </c>
    </row>
    <row r="30" spans="1:17" x14ac:dyDescent="0.25">
      <c r="A30" s="9" t="s">
        <v>73</v>
      </c>
      <c r="B30" s="10" t="s">
        <v>74</v>
      </c>
      <c r="C30" s="31" t="s">
        <v>75</v>
      </c>
      <c r="D30" s="31" t="s">
        <v>75</v>
      </c>
      <c r="E30" s="31"/>
      <c r="F30" s="31"/>
      <c r="G30" s="31"/>
      <c r="H30" s="10"/>
    </row>
    <row r="31" spans="1:17" ht="40.5" x14ac:dyDescent="0.25">
      <c r="A31" s="9" t="s">
        <v>76</v>
      </c>
      <c r="B31" s="10" t="s">
        <v>77</v>
      </c>
      <c r="C31" s="31" t="s">
        <v>75</v>
      </c>
      <c r="D31" s="31" t="s">
        <v>50</v>
      </c>
      <c r="E31" s="31"/>
      <c r="F31" s="31"/>
      <c r="G31" s="31"/>
      <c r="H31" s="10" t="s">
        <v>147</v>
      </c>
    </row>
    <row r="32" spans="1:17" ht="279.75" customHeight="1" x14ac:dyDescent="0.25">
      <c r="A32" s="119" t="s">
        <v>78</v>
      </c>
      <c r="B32" s="10" t="s">
        <v>79</v>
      </c>
      <c r="C32" s="31" t="s">
        <v>75</v>
      </c>
      <c r="D32" s="31" t="s">
        <v>50</v>
      </c>
      <c r="E32" s="31"/>
      <c r="F32" s="31"/>
      <c r="G32" s="31"/>
      <c r="H32" s="10" t="s">
        <v>148</v>
      </c>
    </row>
    <row r="33" spans="1:18" x14ac:dyDescent="0.25">
      <c r="A33" s="120"/>
      <c r="B33" s="10" t="s">
        <v>80</v>
      </c>
      <c r="C33" s="93" t="str">
        <f>+IF(AND(E37="CUMPLE",E39="CUMPLE",E40="CUMPLE",E41="CUMPLE"),"CUMPLE","NO CUMPLE")</f>
        <v>CUMPLE</v>
      </c>
      <c r="D33" s="94"/>
      <c r="E33" s="94"/>
      <c r="F33" s="94"/>
      <c r="G33" s="95"/>
      <c r="H33" s="10"/>
    </row>
    <row r="34" spans="1:18" ht="27" x14ac:dyDescent="0.25">
      <c r="A34" s="9">
        <v>14</v>
      </c>
      <c r="B34" s="10" t="s">
        <v>81</v>
      </c>
      <c r="C34" s="93" t="s">
        <v>75</v>
      </c>
      <c r="D34" s="94"/>
      <c r="E34" s="94"/>
      <c r="F34" s="94"/>
      <c r="G34" s="95"/>
      <c r="H34" s="10" t="s">
        <v>149</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0" t="s">
        <v>82</v>
      </c>
      <c r="B36" s="100"/>
      <c r="C36" s="100" t="s">
        <v>83</v>
      </c>
      <c r="D36" s="100"/>
      <c r="E36" s="100"/>
      <c r="F36" s="101" t="s">
        <v>42</v>
      </c>
      <c r="G36" s="101"/>
      <c r="H36" s="101"/>
      <c r="I36" s="61"/>
      <c r="J36" s="61"/>
      <c r="K36" s="61"/>
      <c r="L36" s="61"/>
      <c r="M36" s="61"/>
      <c r="N36" s="61"/>
      <c r="O36" s="6"/>
      <c r="P36" s="6"/>
      <c r="Q36" s="6"/>
      <c r="R36" s="6"/>
    </row>
    <row r="37" spans="1:18" s="17" customFormat="1" ht="67.5" customHeight="1" x14ac:dyDescent="0.25">
      <c r="A37" s="10" t="s">
        <v>84</v>
      </c>
      <c r="B37" s="72">
        <v>1330</v>
      </c>
      <c r="C37" s="131" t="str">
        <f>+IF(B37&gt;'Resumen región 14'!E3,"NO CUMPLE, LA PROPUESTA SUPERA LOS ACCESOS PERMITIDOS PARA LA REGIÓN","CUMPLE, LOS ACCESOS MÁXIMOS PERMITIDOS PARA LA REGIÓN")</f>
        <v>CUMPLE, LOS ACCESOS MÁXIMOS PERMITIDOS PARA LA REGIÓN</v>
      </c>
      <c r="D37" s="131" t="str">
        <f>+IF(B37&lt;='Resumen región 14'!E3,IF(B38/B37&gt;=0.2,"CUMPLE CONDICIÓN DEL 20%","NO CUMPLE CONDICIÓN DEL 20%"),"NO CUMPLE, LA PROPUESTA SUPERA LOS ACCESOS PERMITIDOS PARA LA REGIÓN")</f>
        <v>CUMPLE CONDICIÓN DEL 20%</v>
      </c>
      <c r="E37" s="102" t="str">
        <f>+IF(AND(C37="CUMPLE, LOS ACCESOS MÁXIMOS PERMITIDOS PARA LA REGIÓN",D37="CUMPLE CONDICIÓN DEL 20%"),"CUMPLE","NO CUMPLE")</f>
        <v>CUMPLE</v>
      </c>
      <c r="F37" s="104" t="s">
        <v>150</v>
      </c>
      <c r="G37" s="143"/>
      <c r="H37" s="144"/>
      <c r="I37" s="61"/>
      <c r="J37" s="61"/>
      <c r="K37" s="61"/>
      <c r="L37" s="61"/>
      <c r="M37" s="61"/>
      <c r="N37" s="61"/>
      <c r="O37" s="6"/>
      <c r="P37" s="6"/>
      <c r="Q37" s="6"/>
      <c r="R37" s="6"/>
    </row>
    <row r="38" spans="1:18" s="17" customFormat="1" ht="54" x14ac:dyDescent="0.25">
      <c r="A38" s="31" t="s">
        <v>86</v>
      </c>
      <c r="B38" s="72">
        <v>4935</v>
      </c>
      <c r="C38" s="131"/>
      <c r="D38" s="131"/>
      <c r="E38" s="103"/>
      <c r="F38" s="145"/>
      <c r="G38" s="146"/>
      <c r="H38" s="147"/>
      <c r="I38" s="61"/>
      <c r="J38" s="61"/>
      <c r="K38" s="61"/>
      <c r="L38" s="61"/>
      <c r="M38" s="61"/>
      <c r="N38" s="61"/>
      <c r="O38" s="6"/>
      <c r="P38" s="6"/>
      <c r="Q38" s="6"/>
      <c r="R38" s="6"/>
    </row>
    <row r="39" spans="1:18" s="17" customFormat="1" ht="15" customHeight="1" x14ac:dyDescent="0.25">
      <c r="A39" s="93" t="s">
        <v>87</v>
      </c>
      <c r="B39" s="94"/>
      <c r="C39" s="94"/>
      <c r="D39" s="95"/>
      <c r="E39" s="31" t="s">
        <v>75</v>
      </c>
      <c r="F39" s="97"/>
      <c r="G39" s="98"/>
      <c r="H39" s="99"/>
      <c r="I39" s="61"/>
      <c r="J39" s="61"/>
      <c r="K39" s="61"/>
      <c r="L39" s="61"/>
      <c r="M39" s="61"/>
      <c r="N39" s="61"/>
      <c r="O39" s="6"/>
      <c r="P39" s="6"/>
      <c r="Q39" s="6"/>
      <c r="R39" s="6"/>
    </row>
    <row r="40" spans="1:18" s="17" customFormat="1" ht="13.5" customHeight="1" x14ac:dyDescent="0.25">
      <c r="A40" s="93" t="s">
        <v>88</v>
      </c>
      <c r="B40" s="94"/>
      <c r="C40" s="94"/>
      <c r="D40" s="95"/>
      <c r="E40" s="31" t="s">
        <v>75</v>
      </c>
      <c r="F40" s="97"/>
      <c r="G40" s="98"/>
      <c r="H40" s="99"/>
      <c r="I40" s="61"/>
      <c r="J40" s="61"/>
      <c r="K40" s="61"/>
      <c r="L40" s="61"/>
      <c r="M40" s="61"/>
      <c r="N40" s="61"/>
      <c r="O40" s="6"/>
      <c r="P40" s="6"/>
      <c r="Q40" s="6"/>
      <c r="R40" s="6"/>
    </row>
    <row r="41" spans="1:18" s="17" customFormat="1" ht="15" customHeight="1" x14ac:dyDescent="0.25">
      <c r="A41" s="93" t="s">
        <v>89</v>
      </c>
      <c r="B41" s="94"/>
      <c r="C41" s="94"/>
      <c r="D41" s="95"/>
      <c r="E41" s="31" t="s">
        <v>75</v>
      </c>
      <c r="F41" s="97"/>
      <c r="G41" s="98"/>
      <c r="H41" s="99"/>
      <c r="I41" s="61"/>
      <c r="J41" s="61"/>
      <c r="K41" s="61"/>
      <c r="L41" s="61"/>
      <c r="M41" s="61"/>
      <c r="N41" s="61"/>
      <c r="O41" s="6"/>
      <c r="P41" s="6"/>
      <c r="Q41" s="6"/>
      <c r="R41" s="6"/>
    </row>
    <row r="42" spans="1:18" s="17" customFormat="1" ht="87.75" customHeight="1" x14ac:dyDescent="0.25">
      <c r="A42" s="88" t="s">
        <v>90</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6" t="s">
        <v>91</v>
      </c>
      <c r="B44" s="96"/>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92</v>
      </c>
      <c r="B46" s="96"/>
      <c r="C46" s="96"/>
      <c r="D46" s="96"/>
      <c r="E46" s="96"/>
      <c r="F46" s="96"/>
      <c r="G46" s="96"/>
      <c r="H46" s="96"/>
      <c r="O46" s="18"/>
      <c r="P46" s="18"/>
      <c r="Q46" s="18"/>
    </row>
    <row r="48" spans="1:18" s="17" customFormat="1" ht="54" x14ac:dyDescent="0.25">
      <c r="A48" s="100" t="s">
        <v>93</v>
      </c>
      <c r="B48" s="32" t="s">
        <v>94</v>
      </c>
      <c r="C48" s="32" t="s">
        <v>95</v>
      </c>
      <c r="D48" s="32" t="s">
        <v>96</v>
      </c>
      <c r="E48" s="32" t="s">
        <v>97</v>
      </c>
      <c r="F48" s="32" t="s">
        <v>98</v>
      </c>
      <c r="G48" s="32" t="s">
        <v>99</v>
      </c>
      <c r="H48" s="35" t="s">
        <v>42</v>
      </c>
    </row>
    <row r="49" spans="1:8" s="17" customFormat="1" x14ac:dyDescent="0.25">
      <c r="A49" s="100"/>
      <c r="B49" s="11" t="s">
        <v>100</v>
      </c>
      <c r="C49" s="33">
        <v>0</v>
      </c>
      <c r="D49" s="139" t="s">
        <v>151</v>
      </c>
      <c r="E49" s="139">
        <v>1</v>
      </c>
      <c r="F49" s="102">
        <f>+ROUND((E49/'Resumen región 14'!E5)*100,0)</f>
        <v>10</v>
      </c>
      <c r="G49" s="114">
        <f>IF(F49=0,0,IF(AND(F49&gt;0,F49&lt;=20),5,IF(AND(F49&gt;20,F49&lt;=50),15,IF(AND(F49&gt;50,F49&lt;=70),25,IF(AND(F49&gt;70,F49&lt;=100),40,"ERROR")))))</f>
        <v>5</v>
      </c>
      <c r="H49" s="136" t="s">
        <v>152</v>
      </c>
    </row>
    <row r="50" spans="1:8" s="17" customFormat="1" ht="27" x14ac:dyDescent="0.25">
      <c r="A50" s="100"/>
      <c r="B50" s="11" t="s">
        <v>102</v>
      </c>
      <c r="C50" s="33">
        <v>5</v>
      </c>
      <c r="D50" s="140"/>
      <c r="E50" s="140"/>
      <c r="F50" s="130"/>
      <c r="G50" s="114"/>
      <c r="H50" s="137"/>
    </row>
    <row r="51" spans="1:8" s="17" customFormat="1" ht="27" x14ac:dyDescent="0.25">
      <c r="A51" s="100"/>
      <c r="B51" s="11" t="s">
        <v>103</v>
      </c>
      <c r="C51" s="33">
        <v>15</v>
      </c>
      <c r="D51" s="140"/>
      <c r="E51" s="140"/>
      <c r="F51" s="130"/>
      <c r="G51" s="114"/>
      <c r="H51" s="137"/>
    </row>
    <row r="52" spans="1:8" s="17" customFormat="1" ht="27" x14ac:dyDescent="0.25">
      <c r="A52" s="100"/>
      <c r="B52" s="11" t="s">
        <v>104</v>
      </c>
      <c r="C52" s="33">
        <v>25</v>
      </c>
      <c r="D52" s="140"/>
      <c r="E52" s="140"/>
      <c r="F52" s="130"/>
      <c r="G52" s="114"/>
      <c r="H52" s="137"/>
    </row>
    <row r="53" spans="1:8" s="17" customFormat="1" ht="27" x14ac:dyDescent="0.25">
      <c r="A53" s="100"/>
      <c r="B53" s="11" t="s">
        <v>105</v>
      </c>
      <c r="C53" s="33">
        <v>40</v>
      </c>
      <c r="D53" s="141"/>
      <c r="E53" s="141"/>
      <c r="F53" s="103"/>
      <c r="G53" s="114"/>
      <c r="H53" s="138"/>
    </row>
    <row r="56" spans="1:8" ht="40.5" x14ac:dyDescent="0.25">
      <c r="A56" s="100" t="s">
        <v>106</v>
      </c>
      <c r="B56" s="32" t="s">
        <v>107</v>
      </c>
      <c r="C56" s="32" t="s">
        <v>95</v>
      </c>
      <c r="D56" s="32" t="s">
        <v>108</v>
      </c>
      <c r="E56" s="32" t="s">
        <v>109</v>
      </c>
      <c r="F56" s="115" t="s">
        <v>42</v>
      </c>
      <c r="G56" s="115"/>
      <c r="H56" s="115"/>
    </row>
    <row r="57" spans="1:8" x14ac:dyDescent="0.25">
      <c r="A57" s="100"/>
      <c r="B57" s="31" t="s">
        <v>110</v>
      </c>
      <c r="C57" s="33">
        <v>0</v>
      </c>
      <c r="D57" s="59"/>
      <c r="E57" s="60"/>
      <c r="F57" s="116"/>
      <c r="G57" s="117"/>
      <c r="H57" s="118"/>
    </row>
    <row r="58" spans="1:8" x14ac:dyDescent="0.25">
      <c r="A58" s="100"/>
      <c r="B58" s="31" t="s">
        <v>111</v>
      </c>
      <c r="C58" s="33">
        <v>5</v>
      </c>
      <c r="D58" s="59"/>
      <c r="E58" s="60"/>
      <c r="F58" s="116"/>
      <c r="G58" s="117"/>
      <c r="H58" s="118"/>
    </row>
    <row r="59" spans="1:8" x14ac:dyDescent="0.25">
      <c r="A59" s="100"/>
      <c r="B59" s="31" t="s">
        <v>112</v>
      </c>
      <c r="C59" s="33">
        <v>15</v>
      </c>
      <c r="D59" s="59"/>
      <c r="E59" s="60"/>
      <c r="F59" s="116"/>
      <c r="G59" s="117"/>
      <c r="H59" s="118"/>
    </row>
    <row r="60" spans="1:8" x14ac:dyDescent="0.25">
      <c r="A60" s="100"/>
      <c r="B60" s="31" t="s">
        <v>113</v>
      </c>
      <c r="C60" s="33">
        <v>30</v>
      </c>
      <c r="D60" s="59" t="s">
        <v>114</v>
      </c>
      <c r="E60" s="60">
        <f>C60</f>
        <v>30</v>
      </c>
      <c r="F60" s="116"/>
      <c r="G60" s="117"/>
      <c r="H60" s="118"/>
    </row>
    <row r="63" spans="1:8" ht="27" x14ac:dyDescent="0.25">
      <c r="A63" s="100" t="s">
        <v>115</v>
      </c>
      <c r="B63" s="32" t="s">
        <v>116</v>
      </c>
      <c r="C63" s="32" t="s">
        <v>117</v>
      </c>
      <c r="D63" s="32" t="s">
        <v>118</v>
      </c>
      <c r="E63" s="32" t="s">
        <v>119</v>
      </c>
      <c r="F63" s="32" t="s">
        <v>95</v>
      </c>
      <c r="G63" s="32" t="s">
        <v>99</v>
      </c>
      <c r="H63" s="39" t="s">
        <v>42</v>
      </c>
    </row>
    <row r="64" spans="1:8" ht="27" x14ac:dyDescent="0.25">
      <c r="A64" s="100"/>
      <c r="B64" s="36">
        <v>59970</v>
      </c>
      <c r="C64" s="36">
        <v>99950</v>
      </c>
      <c r="D64" s="67">
        <v>59970</v>
      </c>
      <c r="E64" s="12" t="str">
        <f>+IF(AND(D64&gt;=B64,D64&lt;=C64),"CUMPLE","NO CUMPLE")</f>
        <v>CUMPLE</v>
      </c>
      <c r="F64" s="28">
        <v>20</v>
      </c>
      <c r="G64" s="41" t="s">
        <v>120</v>
      </c>
      <c r="H64" s="38"/>
    </row>
    <row r="66" spans="1:18" x14ac:dyDescent="0.25">
      <c r="A66" s="5"/>
      <c r="B66" s="5"/>
      <c r="C66" s="8"/>
      <c r="D66" s="8"/>
      <c r="E66" s="8"/>
      <c r="F66" s="8"/>
      <c r="G66" s="8"/>
      <c r="H66" s="8"/>
      <c r="I66" s="8"/>
      <c r="J66" s="8"/>
      <c r="K66" s="8"/>
      <c r="L66" s="8"/>
      <c r="M66" s="7"/>
      <c r="N66" s="7"/>
      <c r="O66" s="7"/>
      <c r="P66" s="7"/>
      <c r="Q66" s="7"/>
    </row>
    <row r="67" spans="1:18" ht="54" x14ac:dyDescent="0.25">
      <c r="A67" s="127" t="s">
        <v>121</v>
      </c>
      <c r="B67" s="32" t="s">
        <v>122</v>
      </c>
      <c r="C67" s="32" t="s">
        <v>123</v>
      </c>
      <c r="D67" s="32" t="s">
        <v>95</v>
      </c>
      <c r="E67" s="32" t="s">
        <v>99</v>
      </c>
      <c r="F67" s="115" t="s">
        <v>42</v>
      </c>
      <c r="G67" s="115"/>
      <c r="H67" s="115"/>
      <c r="I67" s="8"/>
      <c r="J67" s="8"/>
      <c r="K67" s="7"/>
      <c r="L67" s="7"/>
      <c r="M67" s="7"/>
      <c r="N67" s="7"/>
      <c r="O67" s="7"/>
    </row>
    <row r="68" spans="1:18" ht="45.75" customHeight="1" x14ac:dyDescent="0.25">
      <c r="A68" s="128"/>
      <c r="B68" s="42">
        <f>+ROUND('Resumen región 14'!E3*20%,0)</f>
        <v>266</v>
      </c>
      <c r="C68" s="67">
        <v>4935</v>
      </c>
      <c r="D68" s="28">
        <v>10</v>
      </c>
      <c r="E68" s="28">
        <f>+IF(((C68-B68)/'Resumen región 14'!E3)*D68&gt;10,10,((C68-B68)/'Resumen región 14'!E3)*D68)</f>
        <v>10</v>
      </c>
      <c r="F68" s="129" t="s">
        <v>150</v>
      </c>
      <c r="G68" s="142"/>
      <c r="H68" s="142"/>
      <c r="I68" s="8"/>
      <c r="J68" s="8"/>
      <c r="K68" s="7"/>
      <c r="L68" s="7"/>
      <c r="M68" s="7"/>
      <c r="N68" s="7"/>
      <c r="O68" s="7"/>
    </row>
    <row r="69" spans="1:18" s="17" customFormat="1" ht="42" customHeight="1" x14ac:dyDescent="0.25">
      <c r="A69" s="88" t="s">
        <v>165</v>
      </c>
      <c r="B69" s="89"/>
      <c r="C69" s="89"/>
      <c r="D69" s="89"/>
      <c r="E69" s="89"/>
      <c r="F69" s="89"/>
      <c r="G69" s="89"/>
      <c r="H69" s="90"/>
      <c r="I69" s="61"/>
      <c r="J69" s="61"/>
      <c r="K69" s="61"/>
      <c r="L69" s="61"/>
      <c r="M69" s="61"/>
      <c r="N69" s="61"/>
      <c r="O69" s="6"/>
      <c r="P69" s="6"/>
      <c r="Q69" s="6"/>
      <c r="R69" s="6"/>
    </row>
  </sheetData>
  <mergeCells count="50">
    <mergeCell ref="G11:H11"/>
    <mergeCell ref="A26:B26"/>
    <mergeCell ref="A1:H1"/>
    <mergeCell ref="B3:E3"/>
    <mergeCell ref="A13:B13"/>
    <mergeCell ref="A20:D20"/>
    <mergeCell ref="A21:B21"/>
    <mergeCell ref="G6:H6"/>
    <mergeCell ref="G7:H7"/>
    <mergeCell ref="G8:H8"/>
    <mergeCell ref="G9:H9"/>
    <mergeCell ref="G10:H10"/>
    <mergeCell ref="C28:G28"/>
    <mergeCell ref="A29:B29"/>
    <mergeCell ref="C33:G33"/>
    <mergeCell ref="A36:B36"/>
    <mergeCell ref="C36:E36"/>
    <mergeCell ref="F36:H36"/>
    <mergeCell ref="C34:G34"/>
    <mergeCell ref="A32:A33"/>
    <mergeCell ref="A46:H46"/>
    <mergeCell ref="A48:A53"/>
    <mergeCell ref="D49:D53"/>
    <mergeCell ref="A40:D40"/>
    <mergeCell ref="F40:H40"/>
    <mergeCell ref="A41:D41"/>
    <mergeCell ref="A44:B44"/>
    <mergeCell ref="A42:H42"/>
    <mergeCell ref="C37:C38"/>
    <mergeCell ref="D37:D38"/>
    <mergeCell ref="E37:E38"/>
    <mergeCell ref="F37:H38"/>
    <mergeCell ref="A39:D39"/>
    <mergeCell ref="F39:H39"/>
    <mergeCell ref="F41:H41"/>
    <mergeCell ref="E49:E53"/>
    <mergeCell ref="F49:F53"/>
    <mergeCell ref="A69:H69"/>
    <mergeCell ref="A63:A64"/>
    <mergeCell ref="A67:A68"/>
    <mergeCell ref="F67:H67"/>
    <mergeCell ref="F68:H68"/>
    <mergeCell ref="A56:A60"/>
    <mergeCell ref="F56:H56"/>
    <mergeCell ref="F57:H57"/>
    <mergeCell ref="F58:H58"/>
    <mergeCell ref="F59:H59"/>
    <mergeCell ref="F60:H60"/>
    <mergeCell ref="G49:G53"/>
    <mergeCell ref="H49:H53"/>
  </mergeCells>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7E84C239-E775-47AA-9DC3-921FBA040EAC}">
          <x14:formula1>
            <xm:f>Variables!$A$2:$A$3</xm:f>
          </x14:formula1>
          <xm:sqref>C30:G32 C34 E42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E455AB-4F97-4023-AB13-DFE25AFE1D9A}">
  <dimension ref="A1:R69"/>
  <sheetViews>
    <sheetView showGridLines="0" tabSelected="1" topLeftCell="A32" zoomScale="85" zoomScaleNormal="85"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63" style="4" customWidth="1"/>
    <col min="9" max="16384" width="17.140625" style="4"/>
  </cols>
  <sheetData>
    <row r="1" spans="1:17" ht="31.5" customHeight="1" x14ac:dyDescent="0.25">
      <c r="A1" s="77" t="s">
        <v>0</v>
      </c>
      <c r="B1" s="110"/>
      <c r="C1" s="110"/>
      <c r="D1" s="110"/>
      <c r="E1" s="110"/>
      <c r="F1" s="110"/>
      <c r="G1" s="110"/>
      <c r="H1" s="110"/>
      <c r="O1" s="5"/>
      <c r="P1" s="5"/>
      <c r="Q1" s="5"/>
    </row>
    <row r="2" spans="1:17" ht="15" customHeight="1" x14ac:dyDescent="0.25">
      <c r="O2" s="5"/>
      <c r="P2" s="5"/>
      <c r="Q2" s="5"/>
    </row>
    <row r="3" spans="1:17" x14ac:dyDescent="0.25">
      <c r="A3" s="13" t="s">
        <v>34</v>
      </c>
      <c r="B3" s="148" t="s">
        <v>153</v>
      </c>
      <c r="C3" s="149"/>
      <c r="D3" s="149"/>
      <c r="E3" s="149"/>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36</v>
      </c>
      <c r="B6" s="32" t="s">
        <v>37</v>
      </c>
      <c r="C6" s="32" t="s">
        <v>38</v>
      </c>
      <c r="D6" s="32" t="s">
        <v>39</v>
      </c>
      <c r="E6" s="32" t="s">
        <v>40</v>
      </c>
      <c r="F6" s="32" t="s">
        <v>41</v>
      </c>
      <c r="G6" s="134" t="s">
        <v>42</v>
      </c>
      <c r="H6" s="135"/>
    </row>
    <row r="7" spans="1:17" ht="43.5" customHeight="1" x14ac:dyDescent="0.25">
      <c r="A7" s="12" t="s">
        <v>43</v>
      </c>
      <c r="B7" s="65" t="s">
        <v>153</v>
      </c>
      <c r="C7" s="69">
        <v>96003897</v>
      </c>
      <c r="D7" s="65" t="s">
        <v>154</v>
      </c>
      <c r="E7" s="74">
        <v>1</v>
      </c>
      <c r="F7" s="69" t="s">
        <v>45</v>
      </c>
      <c r="G7" s="150"/>
      <c r="H7" s="151"/>
      <c r="I7" s="8"/>
      <c r="J7" s="8"/>
      <c r="K7" s="8"/>
      <c r="L7" s="8"/>
      <c r="M7" s="7"/>
      <c r="N7" s="7"/>
      <c r="O7" s="7"/>
      <c r="P7" s="7"/>
      <c r="Q7" s="7"/>
    </row>
    <row r="8" spans="1:17" x14ac:dyDescent="0.25">
      <c r="A8" s="12"/>
      <c r="B8" s="20"/>
      <c r="C8" s="11"/>
      <c r="D8" s="11"/>
      <c r="E8" s="11"/>
      <c r="F8" s="11"/>
      <c r="G8" s="150"/>
      <c r="H8" s="151"/>
      <c r="I8" s="8"/>
      <c r="J8" s="8"/>
      <c r="K8" s="8"/>
      <c r="L8" s="8"/>
      <c r="M8" s="7"/>
      <c r="N8" s="7"/>
      <c r="O8" s="7"/>
      <c r="P8" s="7"/>
      <c r="Q8" s="7"/>
    </row>
    <row r="9" spans="1:17" x14ac:dyDescent="0.25">
      <c r="A9" s="12"/>
      <c r="B9" s="20"/>
      <c r="C9" s="11"/>
      <c r="D9" s="11"/>
      <c r="E9" s="11"/>
      <c r="F9" s="11"/>
      <c r="G9" s="150"/>
      <c r="H9" s="151"/>
      <c r="I9" s="8"/>
      <c r="J9" s="8"/>
      <c r="K9" s="8"/>
      <c r="L9" s="8"/>
      <c r="M9" s="7"/>
      <c r="N9" s="7"/>
      <c r="O9" s="7"/>
      <c r="P9" s="7"/>
      <c r="Q9" s="7"/>
    </row>
    <row r="10" spans="1:17" x14ac:dyDescent="0.25">
      <c r="A10" s="12"/>
      <c r="B10" s="20"/>
      <c r="C10" s="19"/>
      <c r="D10" s="15"/>
      <c r="E10" s="15"/>
      <c r="F10" s="15"/>
      <c r="G10" s="150"/>
      <c r="H10" s="151"/>
      <c r="I10" s="8"/>
      <c r="J10" s="8"/>
      <c r="K10" s="8"/>
      <c r="L10" s="8"/>
      <c r="M10" s="7"/>
      <c r="N10" s="7"/>
      <c r="O10" s="7"/>
      <c r="P10" s="7"/>
      <c r="Q10" s="7"/>
    </row>
    <row r="11" spans="1:17" x14ac:dyDescent="0.25">
      <c r="A11" s="12"/>
      <c r="B11" s="20"/>
      <c r="C11" s="19"/>
      <c r="D11" s="15"/>
      <c r="E11" s="15"/>
      <c r="F11" s="15"/>
      <c r="G11" s="150"/>
      <c r="H11" s="151"/>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22" t="s">
        <v>46</v>
      </c>
      <c r="B13" s="123"/>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75</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28</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24" t="s">
        <v>53</v>
      </c>
      <c r="B20" s="125"/>
      <c r="C20" s="125"/>
      <c r="D20" s="126"/>
      <c r="E20" s="8"/>
      <c r="F20" s="8"/>
      <c r="G20" s="8"/>
      <c r="H20" s="8"/>
      <c r="I20" s="8"/>
      <c r="J20" s="8"/>
      <c r="K20" s="8"/>
      <c r="L20" s="8"/>
      <c r="M20" s="7"/>
      <c r="N20" s="7"/>
      <c r="O20" s="7"/>
      <c r="P20" s="7"/>
      <c r="Q20" s="7"/>
    </row>
    <row r="21" spans="1:17" ht="25.5" x14ac:dyDescent="0.25">
      <c r="A21" s="91" t="s">
        <v>54</v>
      </c>
      <c r="B21" s="92"/>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+IF(B18="HABILITADO",MAX(E57:E60),"N/A")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+IF(AND(B18="HABILITADO",E64="CUMPLE"),G64,"N/A")</f>
        <v>N/A</v>
      </c>
      <c r="E24" s="8"/>
      <c r="F24" s="8"/>
      <c r="G24" s="8"/>
      <c r="H24" s="8"/>
      <c r="I24" s="8"/>
      <c r="J24" s="8"/>
      <c r="K24" s="8"/>
      <c r="L24" s="8"/>
      <c r="M24" s="7"/>
      <c r="N24" s="7"/>
      <c r="O24" s="7"/>
      <c r="P24" s="7"/>
      <c r="Q24" s="7"/>
    </row>
    <row r="25" spans="1:17" ht="40.5" x14ac:dyDescent="0.25">
      <c r="A25" s="9" t="s">
        <v>63</v>
      </c>
      <c r="B25" s="14" t="s">
        <v>64</v>
      </c>
      <c r="C25" s="28">
        <v>10</v>
      </c>
      <c r="D25" s="28" t="str">
        <f>+IF(B18="HABILITADO",E68,"N/A")</f>
        <v>N/A</v>
      </c>
      <c r="E25" s="8"/>
      <c r="F25" s="8"/>
      <c r="G25" s="8"/>
      <c r="H25" s="8"/>
      <c r="I25" s="8"/>
      <c r="J25" s="8"/>
      <c r="K25" s="8"/>
      <c r="L25" s="8"/>
      <c r="M25" s="7"/>
      <c r="N25" s="7"/>
      <c r="O25" s="7"/>
      <c r="P25" s="7"/>
      <c r="Q25" s="7"/>
    </row>
    <row r="26" spans="1:17" x14ac:dyDescent="0.25">
      <c r="A26" s="124" t="s">
        <v>65</v>
      </c>
      <c r="B26" s="126"/>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96" t="s">
        <v>66</v>
      </c>
      <c r="D28" s="96"/>
      <c r="E28" s="96"/>
      <c r="F28" s="96"/>
      <c r="G28" s="96"/>
      <c r="H28" s="16"/>
      <c r="I28" s="16"/>
      <c r="J28" s="16"/>
      <c r="K28" s="16"/>
      <c r="L28" s="16"/>
      <c r="M28" s="16"/>
      <c r="N28" s="6"/>
      <c r="O28" s="6"/>
      <c r="P28" s="6"/>
      <c r="Q28" s="6"/>
    </row>
    <row r="29" spans="1:17" x14ac:dyDescent="0.25">
      <c r="A29" s="96" t="s">
        <v>67</v>
      </c>
      <c r="B29" s="96"/>
      <c r="C29" s="27" t="s">
        <v>68</v>
      </c>
      <c r="D29" s="27" t="s">
        <v>69</v>
      </c>
      <c r="E29" s="27" t="s">
        <v>70</v>
      </c>
      <c r="F29" s="27" t="s">
        <v>71</v>
      </c>
      <c r="G29" s="27" t="s">
        <v>72</v>
      </c>
      <c r="H29" s="30" t="s">
        <v>42</v>
      </c>
    </row>
    <row r="30" spans="1:17" x14ac:dyDescent="0.25">
      <c r="A30" s="9" t="s">
        <v>73</v>
      </c>
      <c r="B30" s="10" t="s">
        <v>74</v>
      </c>
      <c r="C30" s="31" t="s">
        <v>75</v>
      </c>
      <c r="D30" s="31"/>
      <c r="E30" s="31"/>
      <c r="F30" s="31"/>
      <c r="G30" s="31"/>
      <c r="H30" s="10"/>
    </row>
    <row r="31" spans="1:17" ht="87.75" customHeight="1" x14ac:dyDescent="0.25">
      <c r="A31" s="9" t="s">
        <v>76</v>
      </c>
      <c r="B31" s="10" t="s">
        <v>77</v>
      </c>
      <c r="C31" s="31" t="s">
        <v>50</v>
      </c>
      <c r="D31" s="31"/>
      <c r="E31" s="31"/>
      <c r="F31" s="31"/>
      <c r="G31" s="31"/>
      <c r="H31" s="10" t="s">
        <v>155</v>
      </c>
    </row>
    <row r="32" spans="1:17" ht="122.25" customHeight="1" x14ac:dyDescent="0.25">
      <c r="A32" s="9" t="s">
        <v>78</v>
      </c>
      <c r="B32" s="10" t="s">
        <v>79</v>
      </c>
      <c r="C32" s="31" t="s">
        <v>75</v>
      </c>
      <c r="D32" s="31"/>
      <c r="E32" s="31"/>
      <c r="F32" s="31"/>
      <c r="G32" s="31"/>
      <c r="H32" s="10" t="s">
        <v>156</v>
      </c>
    </row>
    <row r="33" spans="1:18" x14ac:dyDescent="0.25">
      <c r="A33" s="9"/>
      <c r="B33" s="10" t="s">
        <v>80</v>
      </c>
      <c r="C33" s="93" t="str">
        <f>+IF(AND(E37="CUMPLE",E39="CUMPLE",E40="CUMPLE",E41="CUMPLE"),"CUMPLE","NO CUMPLE")</f>
        <v>CUMPLE</v>
      </c>
      <c r="D33" s="94"/>
      <c r="E33" s="94"/>
      <c r="F33" s="94"/>
      <c r="G33" s="95"/>
      <c r="H33" s="10"/>
    </row>
    <row r="34" spans="1:18" ht="38.25" customHeight="1" x14ac:dyDescent="0.25">
      <c r="A34" s="9">
        <v>14</v>
      </c>
      <c r="B34" s="10" t="s">
        <v>81</v>
      </c>
      <c r="C34" s="93" t="s">
        <v>75</v>
      </c>
      <c r="D34" s="94"/>
      <c r="E34" s="94"/>
      <c r="F34" s="94"/>
      <c r="G34" s="95"/>
      <c r="H34" s="10"/>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100" t="s">
        <v>82</v>
      </c>
      <c r="B36" s="100"/>
      <c r="C36" s="100" t="s">
        <v>83</v>
      </c>
      <c r="D36" s="100"/>
      <c r="E36" s="100"/>
      <c r="F36" s="101" t="s">
        <v>42</v>
      </c>
      <c r="G36" s="101"/>
      <c r="H36" s="101"/>
      <c r="I36" s="61"/>
      <c r="J36" s="61"/>
      <c r="K36" s="61"/>
      <c r="L36" s="61"/>
      <c r="M36" s="61"/>
      <c r="N36" s="61"/>
      <c r="O36" s="6"/>
      <c r="P36" s="6"/>
      <c r="Q36" s="6"/>
      <c r="R36" s="6"/>
    </row>
    <row r="37" spans="1:18" s="17" customFormat="1" ht="74.25" customHeight="1" x14ac:dyDescent="0.25">
      <c r="A37" s="10" t="s">
        <v>84</v>
      </c>
      <c r="B37" s="72">
        <v>500</v>
      </c>
      <c r="C37" s="131" t="str">
        <f>+IF(B37&gt;'Resumen región 14'!E3,"NO CUMPLE, LA PROPUESTA SUPERA LOS ACCESOS PERMITIDOS PARA LA REGIÓN","CUMPLE, LOS ACCESOS MÁXIMOS PERMITIDOS PARA LA REGIÓN")</f>
        <v>CUMPLE, LOS ACCESOS MÁXIMOS PERMITIDOS PARA LA REGIÓN</v>
      </c>
      <c r="D37" s="131" t="str">
        <f>+IF(B37&lt;='Resumen región 14'!E3,IF(B38/B37&gt;=0.2,"CUMPLE CONDICIÓN DEL 20%","NO CUMPLE CONDICIÓN DEL 20%"),"NO CUMPLE, LA PROPUESTA SUPERA LOS ACCESOS PERMITIDOS PARA LA REGIÓN")</f>
        <v>CUMPLE CONDICIÓN DEL 20%</v>
      </c>
      <c r="E37" s="102" t="str">
        <f>+IF(AND(C37="CUMPLE, LOS ACCESOS MÁXIMOS PERMITIDOS PARA LA REGIÓN",D37="CUMPLE CONDICIÓN DEL 20%"),"CUMPLE","NO CUMPLE")</f>
        <v>CUMPLE</v>
      </c>
      <c r="F37" s="152" t="s">
        <v>157</v>
      </c>
      <c r="G37" s="105"/>
      <c r="H37" s="106"/>
      <c r="I37" s="73"/>
      <c r="J37" s="61"/>
      <c r="K37" s="61"/>
      <c r="L37" s="61"/>
      <c r="M37" s="61"/>
      <c r="N37" s="61"/>
      <c r="O37" s="6"/>
      <c r="P37" s="6"/>
      <c r="Q37" s="6"/>
      <c r="R37" s="6"/>
    </row>
    <row r="38" spans="1:18" s="17" customFormat="1" ht="74.25" customHeight="1" x14ac:dyDescent="0.25">
      <c r="A38" s="31" t="s">
        <v>86</v>
      </c>
      <c r="B38" s="72">
        <v>6699</v>
      </c>
      <c r="C38" s="131"/>
      <c r="D38" s="131"/>
      <c r="E38" s="103"/>
      <c r="F38" s="107"/>
      <c r="G38" s="108"/>
      <c r="H38" s="109"/>
      <c r="I38" s="61"/>
      <c r="J38" s="61"/>
      <c r="K38" s="61"/>
      <c r="L38" s="61"/>
      <c r="M38" s="61"/>
      <c r="N38" s="61"/>
      <c r="O38" s="6"/>
      <c r="P38" s="6"/>
      <c r="Q38" s="6"/>
      <c r="R38" s="6"/>
    </row>
    <row r="39" spans="1:18" s="17" customFormat="1" ht="15" customHeight="1" x14ac:dyDescent="0.25">
      <c r="A39" s="93" t="s">
        <v>87</v>
      </c>
      <c r="B39" s="94"/>
      <c r="C39" s="94"/>
      <c r="D39" s="95"/>
      <c r="E39" s="31" t="s">
        <v>75</v>
      </c>
      <c r="F39" s="97"/>
      <c r="G39" s="98"/>
      <c r="H39" s="99"/>
      <c r="I39" s="61"/>
      <c r="J39" s="61"/>
      <c r="K39" s="61"/>
      <c r="L39" s="61"/>
      <c r="M39" s="61"/>
      <c r="N39" s="61"/>
      <c r="O39" s="6"/>
      <c r="P39" s="6"/>
      <c r="Q39" s="6"/>
      <c r="R39" s="6"/>
    </row>
    <row r="40" spans="1:18" s="17" customFormat="1" ht="13.5" customHeight="1" x14ac:dyDescent="0.25">
      <c r="A40" s="93" t="s">
        <v>88</v>
      </c>
      <c r="B40" s="94"/>
      <c r="C40" s="94"/>
      <c r="D40" s="95"/>
      <c r="E40" s="31" t="s">
        <v>75</v>
      </c>
      <c r="F40" s="97"/>
      <c r="G40" s="98"/>
      <c r="H40" s="99"/>
      <c r="I40" s="61"/>
      <c r="J40" s="61"/>
      <c r="K40" s="61"/>
      <c r="L40" s="61"/>
      <c r="M40" s="61"/>
      <c r="N40" s="61"/>
      <c r="O40" s="6"/>
      <c r="P40" s="6"/>
      <c r="Q40" s="6"/>
      <c r="R40" s="6"/>
    </row>
    <row r="41" spans="1:18" s="17" customFormat="1" ht="15" customHeight="1" x14ac:dyDescent="0.25">
      <c r="A41" s="93" t="s">
        <v>89</v>
      </c>
      <c r="B41" s="94"/>
      <c r="C41" s="94"/>
      <c r="D41" s="95"/>
      <c r="E41" s="31" t="s">
        <v>75</v>
      </c>
      <c r="F41" s="97"/>
      <c r="G41" s="98"/>
      <c r="H41" s="99"/>
      <c r="I41" s="61"/>
      <c r="J41" s="61"/>
      <c r="K41" s="61"/>
      <c r="L41" s="61"/>
      <c r="M41" s="61"/>
      <c r="N41" s="61"/>
      <c r="O41" s="6"/>
      <c r="P41" s="6"/>
      <c r="Q41" s="6"/>
      <c r="R41" s="6"/>
    </row>
    <row r="42" spans="1:18" s="17" customFormat="1" ht="87.75" customHeight="1" x14ac:dyDescent="0.25">
      <c r="A42" s="88" t="s">
        <v>90</v>
      </c>
      <c r="B42" s="89"/>
      <c r="C42" s="89"/>
      <c r="D42" s="89"/>
      <c r="E42" s="89"/>
      <c r="F42" s="89"/>
      <c r="G42" s="89"/>
      <c r="H42" s="90"/>
      <c r="I42" s="61"/>
      <c r="J42" s="61"/>
      <c r="K42" s="61"/>
      <c r="L42" s="61"/>
      <c r="M42" s="61"/>
      <c r="N42" s="61"/>
      <c r="O42" s="6"/>
      <c r="P42" s="6"/>
      <c r="Q42" s="6"/>
      <c r="R42" s="6"/>
    </row>
    <row r="43" spans="1:18" ht="6.75" customHeight="1" x14ac:dyDescent="0.25">
      <c r="A43" s="21"/>
      <c r="C43" s="18"/>
      <c r="D43" s="18"/>
      <c r="E43" s="18"/>
      <c r="F43" s="18"/>
    </row>
    <row r="44" spans="1:18" x14ac:dyDescent="0.25">
      <c r="A44" s="96" t="s">
        <v>91</v>
      </c>
      <c r="B44" s="96"/>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96" t="s">
        <v>92</v>
      </c>
      <c r="B46" s="96"/>
      <c r="C46" s="96"/>
      <c r="D46" s="96"/>
      <c r="E46" s="96"/>
      <c r="F46" s="96"/>
      <c r="G46" s="96"/>
      <c r="H46" s="96"/>
      <c r="O46" s="18"/>
      <c r="P46" s="18"/>
      <c r="Q46" s="18"/>
    </row>
    <row r="48" spans="1:18" s="17" customFormat="1" ht="54" x14ac:dyDescent="0.25">
      <c r="A48" s="100" t="s">
        <v>93</v>
      </c>
      <c r="B48" s="32" t="s">
        <v>94</v>
      </c>
      <c r="C48" s="32" t="s">
        <v>95</v>
      </c>
      <c r="D48" s="32" t="s">
        <v>96</v>
      </c>
      <c r="E48" s="32" t="s">
        <v>97</v>
      </c>
      <c r="F48" s="32" t="s">
        <v>98</v>
      </c>
      <c r="G48" s="32" t="s">
        <v>99</v>
      </c>
      <c r="H48" s="35" t="s">
        <v>42</v>
      </c>
    </row>
    <row r="49" spans="1:8" s="17" customFormat="1" ht="13.5" customHeight="1" x14ac:dyDescent="0.25">
      <c r="A49" s="100"/>
      <c r="B49" s="11" t="s">
        <v>100</v>
      </c>
      <c r="C49" s="33">
        <v>0</v>
      </c>
      <c r="D49" s="111" t="s">
        <v>158</v>
      </c>
      <c r="E49" s="111">
        <v>2</v>
      </c>
      <c r="F49" s="102">
        <f>+ROUND((E49/'Resumen región 14'!E5)*100,0)</f>
        <v>20</v>
      </c>
      <c r="G49" s="114">
        <f>IF(F49=0,0,IF(AND(F49&gt;0,F49&lt;=20),5,IF(AND(F49&gt;20,F49&lt;=50),15,IF(AND(F49&gt;50,F49&lt;=70),25,IF(AND(F49&gt;70,F49&lt;=100),40,"ERROR")))))</f>
        <v>5</v>
      </c>
      <c r="H49" s="136" t="s">
        <v>159</v>
      </c>
    </row>
    <row r="50" spans="1:8" s="17" customFormat="1" ht="27" x14ac:dyDescent="0.25">
      <c r="A50" s="100"/>
      <c r="B50" s="11" t="s">
        <v>102</v>
      </c>
      <c r="C50" s="33">
        <v>5</v>
      </c>
      <c r="D50" s="112"/>
      <c r="E50" s="112"/>
      <c r="F50" s="130"/>
      <c r="G50" s="114"/>
      <c r="H50" s="137"/>
    </row>
    <row r="51" spans="1:8" s="17" customFormat="1" ht="27" x14ac:dyDescent="0.25">
      <c r="A51" s="100"/>
      <c r="B51" s="11" t="s">
        <v>103</v>
      </c>
      <c r="C51" s="33">
        <v>15</v>
      </c>
      <c r="D51" s="112"/>
      <c r="E51" s="112"/>
      <c r="F51" s="130"/>
      <c r="G51" s="114"/>
      <c r="H51" s="137"/>
    </row>
    <row r="52" spans="1:8" s="17" customFormat="1" ht="27" x14ac:dyDescent="0.25">
      <c r="A52" s="100"/>
      <c r="B52" s="11" t="s">
        <v>104</v>
      </c>
      <c r="C52" s="33">
        <v>25</v>
      </c>
      <c r="D52" s="112"/>
      <c r="E52" s="112"/>
      <c r="F52" s="130"/>
      <c r="G52" s="114"/>
      <c r="H52" s="137"/>
    </row>
    <row r="53" spans="1:8" s="17" customFormat="1" ht="27" x14ac:dyDescent="0.25">
      <c r="A53" s="100"/>
      <c r="B53" s="11" t="s">
        <v>105</v>
      </c>
      <c r="C53" s="33">
        <v>40</v>
      </c>
      <c r="D53" s="113"/>
      <c r="E53" s="113"/>
      <c r="F53" s="103"/>
      <c r="G53" s="114"/>
      <c r="H53" s="138"/>
    </row>
    <row r="56" spans="1:8" ht="40.5" x14ac:dyDescent="0.25">
      <c r="A56" s="100" t="s">
        <v>106</v>
      </c>
      <c r="B56" s="32" t="s">
        <v>107</v>
      </c>
      <c r="C56" s="32" t="s">
        <v>95</v>
      </c>
      <c r="D56" s="32" t="s">
        <v>108</v>
      </c>
      <c r="E56" s="32" t="s">
        <v>109</v>
      </c>
      <c r="F56" s="115" t="s">
        <v>42</v>
      </c>
      <c r="G56" s="115"/>
      <c r="H56" s="115"/>
    </row>
    <row r="57" spans="1:8" ht="27.75" customHeight="1" x14ac:dyDescent="0.25">
      <c r="A57" s="100"/>
      <c r="B57" s="31" t="s">
        <v>110</v>
      </c>
      <c r="C57" s="33">
        <v>0</v>
      </c>
      <c r="D57" s="59"/>
      <c r="E57" s="60"/>
      <c r="F57" s="153"/>
      <c r="G57" s="117"/>
      <c r="H57" s="118"/>
    </row>
    <row r="58" spans="1:8" x14ac:dyDescent="0.25">
      <c r="A58" s="100"/>
      <c r="B58" s="31" t="s">
        <v>111</v>
      </c>
      <c r="C58" s="33">
        <v>5</v>
      </c>
      <c r="D58" s="59" t="s">
        <v>114</v>
      </c>
      <c r="E58" s="60">
        <f>+C58</f>
        <v>5</v>
      </c>
      <c r="F58" s="153" t="s">
        <v>160</v>
      </c>
      <c r="G58" s="117"/>
      <c r="H58" s="118"/>
    </row>
    <row r="59" spans="1:8" x14ac:dyDescent="0.25">
      <c r="A59" s="100"/>
      <c r="B59" s="31" t="s">
        <v>112</v>
      </c>
      <c r="C59" s="33">
        <v>15</v>
      </c>
      <c r="D59" s="59"/>
      <c r="E59" s="60"/>
      <c r="F59" s="116"/>
      <c r="G59" s="117"/>
      <c r="H59" s="118"/>
    </row>
    <row r="60" spans="1:8" x14ac:dyDescent="0.25">
      <c r="A60" s="100"/>
      <c r="B60" s="31" t="s">
        <v>113</v>
      </c>
      <c r="C60" s="33">
        <v>30</v>
      </c>
      <c r="D60" s="59"/>
      <c r="E60" s="60"/>
      <c r="F60" s="116"/>
      <c r="G60" s="117"/>
      <c r="H60" s="118"/>
    </row>
    <row r="63" spans="1:8" ht="27" x14ac:dyDescent="0.25">
      <c r="A63" s="100" t="s">
        <v>115</v>
      </c>
      <c r="B63" s="32" t="s">
        <v>116</v>
      </c>
      <c r="C63" s="32" t="s">
        <v>117</v>
      </c>
      <c r="D63" s="32" t="s">
        <v>118</v>
      </c>
      <c r="E63" s="32" t="s">
        <v>119</v>
      </c>
      <c r="F63" s="32" t="s">
        <v>95</v>
      </c>
      <c r="G63" s="32" t="s">
        <v>99</v>
      </c>
      <c r="H63" s="39" t="s">
        <v>42</v>
      </c>
    </row>
    <row r="64" spans="1:8" ht="69" customHeight="1" x14ac:dyDescent="0.25">
      <c r="A64" s="100"/>
      <c r="B64" s="36">
        <v>59970</v>
      </c>
      <c r="C64" s="36">
        <v>99950</v>
      </c>
      <c r="D64" s="67">
        <v>99900</v>
      </c>
      <c r="E64" s="12" t="str">
        <f>+IF(AND(D64&gt;=B64,D64&lt;=C64),"CUMPLE","NO CUMPLE")</f>
        <v>CUMPLE</v>
      </c>
      <c r="F64" s="28">
        <v>20</v>
      </c>
      <c r="G64" s="41" t="s">
        <v>120</v>
      </c>
      <c r="H64" s="68" t="s">
        <v>161</v>
      </c>
    </row>
    <row r="66" spans="1:18" x14ac:dyDescent="0.25">
      <c r="A66" s="5"/>
      <c r="B66" s="5"/>
      <c r="C66" s="8"/>
      <c r="D66" s="8"/>
      <c r="E66" s="8"/>
      <c r="F66" s="8"/>
      <c r="G66" s="8"/>
      <c r="H66" s="8"/>
      <c r="I66" s="8"/>
      <c r="J66" s="8"/>
      <c r="K66" s="8"/>
      <c r="L66" s="8"/>
      <c r="M66" s="7"/>
      <c r="N66" s="7"/>
      <c r="O66" s="7"/>
      <c r="P66" s="7"/>
      <c r="Q66" s="7"/>
    </row>
    <row r="67" spans="1:18" ht="131.25" customHeight="1" x14ac:dyDescent="0.25">
      <c r="A67" s="127" t="s">
        <v>121</v>
      </c>
      <c r="B67" s="32" t="s">
        <v>122</v>
      </c>
      <c r="C67" s="32" t="s">
        <v>123</v>
      </c>
      <c r="D67" s="32" t="s">
        <v>95</v>
      </c>
      <c r="E67" s="32" t="s">
        <v>99</v>
      </c>
      <c r="F67" s="115" t="s">
        <v>42</v>
      </c>
      <c r="G67" s="115"/>
      <c r="H67" s="115"/>
      <c r="I67" s="8"/>
      <c r="J67" s="8"/>
      <c r="K67" s="7"/>
      <c r="L67" s="7"/>
      <c r="M67" s="7"/>
      <c r="N67" s="7"/>
      <c r="O67" s="7"/>
    </row>
    <row r="68" spans="1:18" ht="126.75" customHeight="1" x14ac:dyDescent="0.25">
      <c r="A68" s="128"/>
      <c r="B68" s="42">
        <f>+ROUND('Resumen región 14'!E3*20%,0)</f>
        <v>266</v>
      </c>
      <c r="C68" s="67">
        <v>6699</v>
      </c>
      <c r="D68" s="28">
        <v>10</v>
      </c>
      <c r="E68" s="28">
        <f>+IF(((C68-B68)/'Resumen región 14'!E3)*D68&gt;10,10,((C68-B68)/'Resumen región 14'!E3)*D68)</f>
        <v>10</v>
      </c>
      <c r="F68" s="129" t="s">
        <v>162</v>
      </c>
      <c r="G68" s="142"/>
      <c r="H68" s="142"/>
      <c r="I68" s="8"/>
      <c r="J68" s="8"/>
      <c r="K68" s="7"/>
      <c r="L68" s="7"/>
      <c r="M68" s="7"/>
      <c r="N68" s="7"/>
      <c r="O68" s="7"/>
    </row>
    <row r="69" spans="1:18" s="17" customFormat="1" ht="42" customHeight="1" x14ac:dyDescent="0.25">
      <c r="A69" s="88" t="s">
        <v>165</v>
      </c>
      <c r="B69" s="89"/>
      <c r="C69" s="89"/>
      <c r="D69" s="89"/>
      <c r="E69" s="89"/>
      <c r="F69" s="89"/>
      <c r="G69" s="89"/>
      <c r="H69" s="90"/>
      <c r="I69" s="61"/>
      <c r="J69" s="61"/>
      <c r="K69" s="61"/>
      <c r="L69" s="61"/>
      <c r="M69" s="61"/>
      <c r="N69" s="61"/>
      <c r="O69" s="6"/>
      <c r="P69" s="6"/>
      <c r="Q69" s="6"/>
      <c r="R69" s="6"/>
    </row>
  </sheetData>
  <mergeCells count="49">
    <mergeCell ref="A63:A64"/>
    <mergeCell ref="A67:A68"/>
    <mergeCell ref="F67:H67"/>
    <mergeCell ref="F68:H68"/>
    <mergeCell ref="A56:A60"/>
    <mergeCell ref="F56:H56"/>
    <mergeCell ref="F57:H57"/>
    <mergeCell ref="F58:H58"/>
    <mergeCell ref="F59:H59"/>
    <mergeCell ref="F60:H60"/>
    <mergeCell ref="A46:H46"/>
    <mergeCell ref="A48:A53"/>
    <mergeCell ref="D49:D53"/>
    <mergeCell ref="E49:E53"/>
    <mergeCell ref="F49:F53"/>
    <mergeCell ref="G49:G53"/>
    <mergeCell ref="H49:H53"/>
    <mergeCell ref="A26:B26"/>
    <mergeCell ref="A44:B44"/>
    <mergeCell ref="A42:H42"/>
    <mergeCell ref="A36:B36"/>
    <mergeCell ref="C36:E36"/>
    <mergeCell ref="F36:H36"/>
    <mergeCell ref="C37:C38"/>
    <mergeCell ref="D37:D38"/>
    <mergeCell ref="E37:E38"/>
    <mergeCell ref="F37:H38"/>
    <mergeCell ref="A39:D39"/>
    <mergeCell ref="F39:H39"/>
    <mergeCell ref="A40:D40"/>
    <mergeCell ref="F40:H40"/>
    <mergeCell ref="A41:D41"/>
    <mergeCell ref="F41:H41"/>
    <mergeCell ref="A69:H69"/>
    <mergeCell ref="A1:H1"/>
    <mergeCell ref="B3:E3"/>
    <mergeCell ref="A13:B13"/>
    <mergeCell ref="A20:D20"/>
    <mergeCell ref="A21:B21"/>
    <mergeCell ref="G6:H6"/>
    <mergeCell ref="G7:H7"/>
    <mergeCell ref="G8:H8"/>
    <mergeCell ref="G9:H9"/>
    <mergeCell ref="G10:H10"/>
    <mergeCell ref="G11:H11"/>
    <mergeCell ref="C34:G34"/>
    <mergeCell ref="C28:G28"/>
    <mergeCell ref="A29:B29"/>
    <mergeCell ref="C33:G33"/>
  </mergeCells>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5506EEE-31DA-4ABA-A8A3-E047FCF08A82}">
          <x14:formula1>
            <xm:f>Variables!$A$2:$A$3</xm:f>
          </x14:formula1>
          <xm:sqref>C30:G32 C34 E39:E42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163</v>
      </c>
      <c r="B1" s="1" t="s">
        <v>164</v>
      </c>
    </row>
    <row r="2" spans="1:2" x14ac:dyDescent="0.25">
      <c r="A2" s="1" t="s">
        <v>75</v>
      </c>
      <c r="B2" s="1">
        <v>1</v>
      </c>
    </row>
    <row r="3" spans="1:2" x14ac:dyDescent="0.25">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Resumen región 14</vt:lpstr>
      <vt:lpstr>HIGHTECH INGENIERIA</vt:lpstr>
      <vt:lpstr>UT FOMENTO CASANARE </vt:lpstr>
      <vt:lpstr>CABLECENTRO - UC 8</vt:lpstr>
      <vt:lpstr>COMUNICAMOS + TELECO</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2024-08-09T03:32:52Z</dcterms:modified>
  <cp:category/>
  <cp:contentStatus/>
</cp:coreProperties>
</file>